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FStucke\Documents\Spectrum\"/>
    </mc:Choice>
  </mc:AlternateContent>
  <bookViews>
    <workbookView xWindow="120" yWindow="45" windowWidth="15180" windowHeight="8580" tabRatio="706" firstSheet="1" activeTab="4"/>
  </bookViews>
  <sheets>
    <sheet name="Path Loss - 2.4GHz" sheetId="1" r:id="rId1"/>
    <sheet name="Path Loss - 5 GHz" sheetId="4" r:id="rId2"/>
    <sheet name="Fresnel Zone" sheetId="2" r:id="rId3"/>
    <sheet name="Antenna Beam Width" sheetId="3" r:id="rId4"/>
    <sheet name="Example dB Budget" sheetId="5" r:id="rId5"/>
    <sheet name="Obstructions" sheetId="6" r:id="rId6"/>
  </sheets>
  <definedNames>
    <definedName name="solver_adj" localSheetId="4" hidden="1">'Example dB Budget'!$C$15</definedName>
    <definedName name="solver_adj" localSheetId="1" hidden="1">'Path Loss - 5 GHz'!$J$9</definedName>
    <definedName name="solver_cvg" localSheetId="4" hidden="1">0.0001</definedName>
    <definedName name="solver_cvg" localSheetId="1" hidden="1">0.0001</definedName>
    <definedName name="solver_drv" localSheetId="4" hidden="1">1</definedName>
    <definedName name="solver_drv" localSheetId="1" hidden="1">1</definedName>
    <definedName name="solver_est" localSheetId="4" hidden="1">1</definedName>
    <definedName name="solver_est" localSheetId="1" hidden="1">1</definedName>
    <definedName name="solver_itr" localSheetId="4" hidden="1">100</definedName>
    <definedName name="solver_itr" localSheetId="1" hidden="1">100</definedName>
    <definedName name="solver_lin" localSheetId="4" hidden="1">2</definedName>
    <definedName name="solver_lin" localSheetId="1" hidden="1">2</definedName>
    <definedName name="solver_neg" localSheetId="4" hidden="1">2</definedName>
    <definedName name="solver_neg" localSheetId="1" hidden="1">2</definedName>
    <definedName name="solver_num" localSheetId="4" hidden="1">0</definedName>
    <definedName name="solver_num" localSheetId="1" hidden="1">0</definedName>
    <definedName name="solver_nwt" localSheetId="4" hidden="1">1</definedName>
    <definedName name="solver_nwt" localSheetId="1" hidden="1">1</definedName>
    <definedName name="solver_opt" localSheetId="4" hidden="1">'Example dB Budget'!$G$27</definedName>
    <definedName name="solver_opt" localSheetId="1" hidden="1">'Path Loss - 5 GHz'!$K$9</definedName>
    <definedName name="solver_pre" localSheetId="4" hidden="1">0.000001</definedName>
    <definedName name="solver_pre" localSheetId="1" hidden="1">0.000001</definedName>
    <definedName name="solver_scl" localSheetId="4" hidden="1">2</definedName>
    <definedName name="solver_scl" localSheetId="1" hidden="1">2</definedName>
    <definedName name="solver_sho" localSheetId="4" hidden="1">2</definedName>
    <definedName name="solver_sho" localSheetId="1" hidden="1">2</definedName>
    <definedName name="solver_tim" localSheetId="4" hidden="1">100</definedName>
    <definedName name="solver_tim" localSheetId="1" hidden="1">100</definedName>
    <definedName name="solver_tol" localSheetId="4" hidden="1">0.05</definedName>
    <definedName name="solver_tol" localSheetId="1" hidden="1">0.05</definedName>
    <definedName name="solver_typ" localSheetId="4" hidden="1">3</definedName>
    <definedName name="solver_typ" localSheetId="1" hidden="1">3</definedName>
    <definedName name="solver_val" localSheetId="4" hidden="1">20</definedName>
    <definedName name="solver_val" localSheetId="1" hidden="1">6</definedName>
  </definedNames>
  <calcPr calcId="152511" concurrentCalc="0"/>
</workbook>
</file>

<file path=xl/calcChain.xml><?xml version="1.0" encoding="utf-8"?>
<calcChain xmlns="http://schemas.openxmlformats.org/spreadsheetml/2006/main">
  <c r="D4" i="2" l="1"/>
  <c r="H6" i="5"/>
  <c r="E6" i="5"/>
  <c r="J22" i="1"/>
  <c r="J21" i="1"/>
  <c r="J20" i="1"/>
  <c r="J19" i="1"/>
  <c r="J18" i="1"/>
  <c r="J17" i="1"/>
  <c r="J15" i="1"/>
  <c r="J14" i="1"/>
  <c r="J13" i="1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O32" i="3"/>
  <c r="N32" i="3"/>
  <c r="L32" i="3"/>
  <c r="K32" i="3"/>
  <c r="J32" i="3"/>
  <c r="I32" i="3"/>
  <c r="H32" i="3"/>
  <c r="G32" i="3"/>
  <c r="F32" i="3"/>
  <c r="E32" i="3"/>
  <c r="D32" i="3"/>
  <c r="C32" i="3"/>
  <c r="O31" i="3"/>
  <c r="N31" i="3"/>
  <c r="L31" i="3"/>
  <c r="K31" i="3"/>
  <c r="J31" i="3"/>
  <c r="I31" i="3"/>
  <c r="H31" i="3"/>
  <c r="G31" i="3"/>
  <c r="F31" i="3"/>
  <c r="E31" i="3"/>
  <c r="D31" i="3"/>
  <c r="C31" i="3"/>
  <c r="O30" i="3"/>
  <c r="N30" i="3"/>
  <c r="L30" i="3"/>
  <c r="K30" i="3"/>
  <c r="J30" i="3"/>
  <c r="I30" i="3"/>
  <c r="H30" i="3"/>
  <c r="G30" i="3"/>
  <c r="F30" i="3"/>
  <c r="E30" i="3"/>
  <c r="D30" i="3"/>
  <c r="C30" i="3"/>
  <c r="O29" i="3"/>
  <c r="N29" i="3"/>
  <c r="L29" i="3"/>
  <c r="K29" i="3"/>
  <c r="J29" i="3"/>
  <c r="I29" i="3"/>
  <c r="H29" i="3"/>
  <c r="G29" i="3"/>
  <c r="F29" i="3"/>
  <c r="E29" i="3"/>
  <c r="D29" i="3"/>
  <c r="C29" i="3"/>
  <c r="O28" i="3"/>
  <c r="N28" i="3"/>
  <c r="L28" i="3"/>
  <c r="K28" i="3"/>
  <c r="J28" i="3"/>
  <c r="I28" i="3"/>
  <c r="H28" i="3"/>
  <c r="G28" i="3"/>
  <c r="F28" i="3"/>
  <c r="E28" i="3"/>
  <c r="D28" i="3"/>
  <c r="C28" i="3"/>
  <c r="O27" i="3"/>
  <c r="N27" i="3"/>
  <c r="L27" i="3"/>
  <c r="K27" i="3"/>
  <c r="J27" i="3"/>
  <c r="I27" i="3"/>
  <c r="H27" i="3"/>
  <c r="G27" i="3"/>
  <c r="F27" i="3"/>
  <c r="E27" i="3"/>
  <c r="D27" i="3"/>
  <c r="C27" i="3"/>
  <c r="O26" i="3"/>
  <c r="N26" i="3"/>
  <c r="L26" i="3"/>
  <c r="K26" i="3"/>
  <c r="J26" i="3"/>
  <c r="I26" i="3"/>
  <c r="H26" i="3"/>
  <c r="G26" i="3"/>
  <c r="F26" i="3"/>
  <c r="E26" i="3"/>
  <c r="D26" i="3"/>
  <c r="C26" i="3"/>
  <c r="O25" i="3"/>
  <c r="N25" i="3"/>
  <c r="L25" i="3"/>
  <c r="K25" i="3"/>
  <c r="J25" i="3"/>
  <c r="I25" i="3"/>
  <c r="H25" i="3"/>
  <c r="G25" i="3"/>
  <c r="F25" i="3"/>
  <c r="E25" i="3"/>
  <c r="D25" i="3"/>
  <c r="C25" i="3"/>
  <c r="O24" i="3"/>
  <c r="N24" i="3"/>
  <c r="L24" i="3"/>
  <c r="K24" i="3"/>
  <c r="J24" i="3"/>
  <c r="I24" i="3"/>
  <c r="H24" i="3"/>
  <c r="G24" i="3"/>
  <c r="F24" i="3"/>
  <c r="E24" i="3"/>
  <c r="D24" i="3"/>
  <c r="C24" i="3"/>
  <c r="O23" i="3"/>
  <c r="N23" i="3"/>
  <c r="L23" i="3"/>
  <c r="K23" i="3"/>
  <c r="J23" i="3"/>
  <c r="I23" i="3"/>
  <c r="H23" i="3"/>
  <c r="G23" i="3"/>
  <c r="F23" i="3"/>
  <c r="E23" i="3"/>
  <c r="D23" i="3"/>
  <c r="C23" i="3"/>
  <c r="O22" i="3"/>
  <c r="N22" i="3"/>
  <c r="L22" i="3"/>
  <c r="K22" i="3"/>
  <c r="J22" i="3"/>
  <c r="I22" i="3"/>
  <c r="H22" i="3"/>
  <c r="G22" i="3"/>
  <c r="F22" i="3"/>
  <c r="E22" i="3"/>
  <c r="D22" i="3"/>
  <c r="C22" i="3"/>
  <c r="O21" i="3"/>
  <c r="N21" i="3"/>
  <c r="L21" i="3"/>
  <c r="K21" i="3"/>
  <c r="J21" i="3"/>
  <c r="I21" i="3"/>
  <c r="H21" i="3"/>
  <c r="G21" i="3"/>
  <c r="F21" i="3"/>
  <c r="E21" i="3"/>
  <c r="D21" i="3"/>
  <c r="C21" i="3"/>
  <c r="O20" i="3"/>
  <c r="N20" i="3"/>
  <c r="L20" i="3"/>
  <c r="K20" i="3"/>
  <c r="J20" i="3"/>
  <c r="I20" i="3"/>
  <c r="H20" i="3"/>
  <c r="G20" i="3"/>
  <c r="F20" i="3"/>
  <c r="E20" i="3"/>
  <c r="D20" i="3"/>
  <c r="C20" i="3"/>
  <c r="O19" i="3"/>
  <c r="N19" i="3"/>
  <c r="L19" i="3"/>
  <c r="K19" i="3"/>
  <c r="J19" i="3"/>
  <c r="I19" i="3"/>
  <c r="H19" i="3"/>
  <c r="G19" i="3"/>
  <c r="F19" i="3"/>
  <c r="E19" i="3"/>
  <c r="D19" i="3"/>
  <c r="C19" i="3"/>
  <c r="O18" i="3"/>
  <c r="N18" i="3"/>
  <c r="L18" i="3"/>
  <c r="K18" i="3"/>
  <c r="J18" i="3"/>
  <c r="I18" i="3"/>
  <c r="H18" i="3"/>
  <c r="G18" i="3"/>
  <c r="F18" i="3"/>
  <c r="E18" i="3"/>
  <c r="D18" i="3"/>
  <c r="C18" i="3"/>
  <c r="O17" i="3"/>
  <c r="N17" i="3"/>
  <c r="L17" i="3"/>
  <c r="K17" i="3"/>
  <c r="J17" i="3"/>
  <c r="I17" i="3"/>
  <c r="H17" i="3"/>
  <c r="G17" i="3"/>
  <c r="F17" i="3"/>
  <c r="E17" i="3"/>
  <c r="D17" i="3"/>
  <c r="C17" i="3"/>
  <c r="O16" i="3"/>
  <c r="N16" i="3"/>
  <c r="L16" i="3"/>
  <c r="K16" i="3"/>
  <c r="J16" i="3"/>
  <c r="I16" i="3"/>
  <c r="H16" i="3"/>
  <c r="G16" i="3"/>
  <c r="F16" i="3"/>
  <c r="E16" i="3"/>
  <c r="D16" i="3"/>
  <c r="C16" i="3"/>
  <c r="O15" i="3"/>
  <c r="N15" i="3"/>
  <c r="L15" i="3"/>
  <c r="K15" i="3"/>
  <c r="J15" i="3"/>
  <c r="I15" i="3"/>
  <c r="H15" i="3"/>
  <c r="G15" i="3"/>
  <c r="F15" i="3"/>
  <c r="E15" i="3"/>
  <c r="D15" i="3"/>
  <c r="C15" i="3"/>
  <c r="O14" i="3"/>
  <c r="N14" i="3"/>
  <c r="L14" i="3"/>
  <c r="K14" i="3"/>
  <c r="J14" i="3"/>
  <c r="I14" i="3"/>
  <c r="H14" i="3"/>
  <c r="G14" i="3"/>
  <c r="F14" i="3"/>
  <c r="E14" i="3"/>
  <c r="D14" i="3"/>
  <c r="C14" i="3"/>
  <c r="O13" i="3"/>
  <c r="N13" i="3"/>
  <c r="L13" i="3"/>
  <c r="K13" i="3"/>
  <c r="J13" i="3"/>
  <c r="I13" i="3"/>
  <c r="H13" i="3"/>
  <c r="G13" i="3"/>
  <c r="F13" i="3"/>
  <c r="E13" i="3"/>
  <c r="D13" i="3"/>
  <c r="C13" i="3"/>
  <c r="O12" i="3"/>
  <c r="N12" i="3"/>
  <c r="L12" i="3"/>
  <c r="K12" i="3"/>
  <c r="J12" i="3"/>
  <c r="I12" i="3"/>
  <c r="H12" i="3"/>
  <c r="G12" i="3"/>
  <c r="F12" i="3"/>
  <c r="E12" i="3"/>
  <c r="D12" i="3"/>
  <c r="C12" i="3"/>
  <c r="O11" i="3"/>
  <c r="N11" i="3"/>
  <c r="L11" i="3"/>
  <c r="K11" i="3"/>
  <c r="J11" i="3"/>
  <c r="I11" i="3"/>
  <c r="H11" i="3"/>
  <c r="G11" i="3"/>
  <c r="F11" i="3"/>
  <c r="E11" i="3"/>
  <c r="D11" i="3"/>
  <c r="C11" i="3"/>
  <c r="O10" i="3"/>
  <c r="N10" i="3"/>
  <c r="L10" i="3"/>
  <c r="K10" i="3"/>
  <c r="J10" i="3"/>
  <c r="I10" i="3"/>
  <c r="H10" i="3"/>
  <c r="G10" i="3"/>
  <c r="F10" i="3"/>
  <c r="E10" i="3"/>
  <c r="D10" i="3"/>
  <c r="C10" i="3"/>
  <c r="O9" i="3"/>
  <c r="N9" i="3"/>
  <c r="L9" i="3"/>
  <c r="K9" i="3"/>
  <c r="J9" i="3"/>
  <c r="I9" i="3"/>
  <c r="H9" i="3"/>
  <c r="G9" i="3"/>
  <c r="F9" i="3"/>
  <c r="E9" i="3"/>
  <c r="D9" i="3"/>
  <c r="C9" i="3"/>
  <c r="O8" i="3"/>
  <c r="N8" i="3"/>
  <c r="L8" i="3"/>
  <c r="K8" i="3"/>
  <c r="J8" i="3"/>
  <c r="I8" i="3"/>
  <c r="H8" i="3"/>
  <c r="G8" i="3"/>
  <c r="F8" i="3"/>
  <c r="E8" i="3"/>
  <c r="D8" i="3"/>
  <c r="C8" i="3"/>
  <c r="O7" i="3"/>
  <c r="N7" i="3"/>
  <c r="L7" i="3"/>
  <c r="K7" i="3"/>
  <c r="J7" i="3"/>
  <c r="I7" i="3"/>
  <c r="H7" i="3"/>
  <c r="G7" i="3"/>
  <c r="F7" i="3"/>
  <c r="E7" i="3"/>
  <c r="D7" i="3"/>
  <c r="C7" i="3"/>
  <c r="O6" i="3"/>
  <c r="N6" i="3"/>
  <c r="L6" i="3"/>
  <c r="K6" i="3"/>
  <c r="J6" i="3"/>
  <c r="I6" i="3"/>
  <c r="H6" i="3"/>
  <c r="G6" i="3"/>
  <c r="F6" i="3"/>
  <c r="E6" i="3"/>
  <c r="D6" i="3"/>
  <c r="C6" i="3"/>
  <c r="O5" i="3"/>
  <c r="N5" i="3"/>
  <c r="L5" i="3"/>
  <c r="K5" i="3"/>
  <c r="J5" i="3"/>
  <c r="I5" i="3"/>
  <c r="H5" i="3"/>
  <c r="G5" i="3"/>
  <c r="F5" i="3"/>
  <c r="E5" i="3"/>
  <c r="D5" i="3"/>
  <c r="C5" i="3"/>
  <c r="F24" i="5"/>
  <c r="G24" i="5"/>
  <c r="F23" i="5"/>
  <c r="G23" i="5"/>
  <c r="C24" i="5"/>
  <c r="D24" i="5"/>
  <c r="C23" i="5"/>
  <c r="D23" i="5"/>
  <c r="G12" i="5"/>
  <c r="G11" i="5"/>
  <c r="D12" i="5"/>
  <c r="D11" i="5"/>
  <c r="G18" i="5"/>
  <c r="G9" i="5"/>
  <c r="G7" i="5"/>
  <c r="G10" i="5"/>
  <c r="G8" i="5"/>
  <c r="G14" i="5"/>
  <c r="F15" i="5"/>
  <c r="G15" i="5"/>
  <c r="G16" i="5"/>
  <c r="F19" i="5"/>
  <c r="G19" i="5"/>
  <c r="F22" i="5"/>
  <c r="G22" i="5"/>
  <c r="F20" i="5"/>
  <c r="G20" i="5"/>
  <c r="G21" i="5"/>
  <c r="G25" i="5"/>
  <c r="G27" i="5"/>
  <c r="C22" i="5"/>
  <c r="C20" i="5"/>
  <c r="C19" i="5"/>
  <c r="D15" i="5"/>
  <c r="H22" i="5"/>
  <c r="D19" i="5"/>
  <c r="D20" i="5"/>
  <c r="D21" i="5"/>
  <c r="D22" i="5"/>
  <c r="D18" i="5"/>
  <c r="E22" i="5"/>
  <c r="H13" i="5"/>
  <c r="D9" i="5"/>
  <c r="D7" i="5"/>
  <c r="D8" i="5"/>
  <c r="D10" i="5"/>
  <c r="E13" i="5"/>
  <c r="D14" i="5"/>
  <c r="D16" i="5"/>
  <c r="D25" i="5"/>
  <c r="D27" i="5"/>
  <c r="K4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L25" i="2"/>
  <c r="M25" i="2"/>
  <c r="L24" i="2"/>
  <c r="M24" i="2"/>
  <c r="L23" i="2"/>
  <c r="M23" i="2"/>
  <c r="L22" i="2"/>
  <c r="M22" i="2"/>
  <c r="L21" i="2"/>
  <c r="M21" i="2"/>
  <c r="L20" i="2"/>
  <c r="M20" i="2"/>
  <c r="L19" i="2"/>
  <c r="M19" i="2"/>
  <c r="L18" i="2"/>
  <c r="M18" i="2"/>
  <c r="L17" i="2"/>
  <c r="M17" i="2"/>
  <c r="L16" i="2"/>
  <c r="M16" i="2"/>
  <c r="L15" i="2"/>
  <c r="M15" i="2"/>
  <c r="L14" i="2"/>
  <c r="M14" i="2"/>
  <c r="L13" i="2"/>
  <c r="M13" i="2"/>
  <c r="L12" i="2"/>
  <c r="M12" i="2"/>
  <c r="L11" i="2"/>
  <c r="M11" i="2"/>
  <c r="L10" i="2"/>
  <c r="M10" i="2"/>
  <c r="L9" i="2"/>
  <c r="M9" i="2"/>
  <c r="L8" i="2"/>
  <c r="M8" i="2"/>
  <c r="L7" i="2"/>
  <c r="M7" i="2"/>
  <c r="D21" i="2"/>
  <c r="E21" i="2"/>
  <c r="F21" i="2"/>
  <c r="D25" i="2"/>
  <c r="E25" i="2"/>
  <c r="F25" i="2"/>
  <c r="D24" i="2"/>
  <c r="E24" i="2"/>
  <c r="F24" i="2"/>
  <c r="D23" i="2"/>
  <c r="E23" i="2"/>
  <c r="F23" i="2"/>
  <c r="D22" i="2"/>
  <c r="E22" i="2"/>
  <c r="F22" i="2"/>
  <c r="D20" i="2"/>
  <c r="E20" i="2"/>
  <c r="F20" i="2"/>
  <c r="D19" i="2"/>
  <c r="E19" i="2"/>
  <c r="F19" i="2"/>
  <c r="D18" i="2"/>
  <c r="E18" i="2"/>
  <c r="F18" i="2"/>
  <c r="D17" i="2"/>
  <c r="E17" i="2"/>
  <c r="F17" i="2"/>
  <c r="D16" i="2"/>
  <c r="E16" i="2"/>
  <c r="F16" i="2"/>
  <c r="D15" i="2"/>
  <c r="E15" i="2"/>
  <c r="F15" i="2"/>
  <c r="D14" i="2"/>
  <c r="E14" i="2"/>
  <c r="F14" i="2"/>
  <c r="D13" i="2"/>
  <c r="E13" i="2"/>
  <c r="F13" i="2"/>
  <c r="D12" i="2"/>
  <c r="E12" i="2"/>
  <c r="F12" i="2"/>
  <c r="D11" i="2"/>
  <c r="E11" i="2"/>
  <c r="F11" i="2"/>
  <c r="D10" i="2"/>
  <c r="E10" i="2"/>
  <c r="F10" i="2"/>
  <c r="D9" i="2"/>
  <c r="E9" i="2"/>
  <c r="F9" i="2"/>
  <c r="D8" i="2"/>
  <c r="E8" i="2"/>
  <c r="F8" i="2"/>
  <c r="D7" i="2"/>
  <c r="E7" i="2"/>
  <c r="F7" i="2"/>
  <c r="G12" i="1"/>
  <c r="B6" i="1"/>
  <c r="B3" i="1"/>
  <c r="G34" i="1"/>
  <c r="C34" i="1"/>
  <c r="D34" i="1"/>
  <c r="B34" i="1"/>
  <c r="G33" i="1"/>
  <c r="C33" i="1"/>
  <c r="D33" i="1"/>
  <c r="B33" i="1"/>
  <c r="G32" i="1"/>
  <c r="C32" i="1"/>
  <c r="D32" i="1"/>
  <c r="B32" i="1"/>
  <c r="G31" i="1"/>
  <c r="C31" i="1"/>
  <c r="D31" i="1"/>
  <c r="B31" i="1"/>
  <c r="G30" i="1"/>
  <c r="C30" i="1"/>
  <c r="D30" i="1"/>
  <c r="B30" i="1"/>
  <c r="G29" i="1"/>
  <c r="C29" i="1"/>
  <c r="D29" i="1"/>
  <c r="B29" i="1"/>
  <c r="G24" i="1"/>
  <c r="B24" i="1"/>
  <c r="C24" i="1"/>
  <c r="D24" i="1"/>
  <c r="G10" i="1"/>
  <c r="B16" i="1"/>
  <c r="C16" i="1"/>
  <c r="D16" i="1"/>
  <c r="G6" i="1"/>
  <c r="C6" i="1"/>
  <c r="D6" i="1"/>
  <c r="C28" i="1"/>
  <c r="C27" i="1"/>
  <c r="C26" i="1"/>
  <c r="C25" i="1"/>
  <c r="C23" i="1"/>
  <c r="C22" i="1"/>
  <c r="C21" i="1"/>
  <c r="C20" i="1"/>
  <c r="C19" i="1"/>
  <c r="C18" i="1"/>
  <c r="C17" i="1"/>
  <c r="C15" i="1"/>
  <c r="C14" i="1"/>
  <c r="C13" i="1"/>
  <c r="C11" i="1"/>
  <c r="C9" i="1"/>
  <c r="C8" i="1"/>
  <c r="C7" i="1"/>
  <c r="D28" i="1"/>
  <c r="D27" i="1"/>
  <c r="D26" i="1"/>
  <c r="D25" i="1"/>
  <c r="D23" i="1"/>
  <c r="D22" i="1"/>
  <c r="D21" i="1"/>
  <c r="D20" i="1"/>
  <c r="D19" i="1"/>
  <c r="D18" i="1"/>
  <c r="D17" i="1"/>
  <c r="D15" i="1"/>
  <c r="D14" i="1"/>
  <c r="D13" i="1"/>
  <c r="D11" i="1"/>
  <c r="D9" i="1"/>
  <c r="D8" i="1"/>
  <c r="D7" i="1"/>
  <c r="G28" i="1"/>
  <c r="G27" i="1"/>
  <c r="G26" i="1"/>
  <c r="G25" i="1"/>
  <c r="G23" i="1"/>
  <c r="G22" i="1"/>
  <c r="G21" i="1"/>
  <c r="G20" i="1"/>
  <c r="G19" i="1"/>
  <c r="G18" i="1"/>
  <c r="G17" i="1"/>
  <c r="G15" i="1"/>
  <c r="G14" i="1"/>
  <c r="G13" i="1"/>
  <c r="G11" i="1"/>
  <c r="G9" i="1"/>
  <c r="G8" i="1"/>
  <c r="G7" i="1"/>
  <c r="B26" i="1"/>
  <c r="B28" i="1"/>
  <c r="B27" i="1"/>
  <c r="B25" i="1"/>
  <c r="B23" i="1"/>
  <c r="B7" i="1"/>
  <c r="B22" i="1"/>
  <c r="B21" i="1"/>
  <c r="B20" i="1"/>
  <c r="B19" i="1"/>
  <c r="B18" i="1"/>
  <c r="B17" i="1"/>
  <c r="B15" i="1"/>
  <c r="B14" i="1"/>
  <c r="B13" i="1"/>
  <c r="B11" i="1"/>
  <c r="B9" i="1"/>
  <c r="B8" i="1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K8" i="4"/>
  <c r="K7" i="4"/>
  <c r="K6" i="4"/>
  <c r="G3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B3" i="4"/>
  <c r="I10" i="4"/>
  <c r="C10" i="4"/>
  <c r="D10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9" i="4"/>
  <c r="I8" i="4"/>
  <c r="I7" i="4"/>
  <c r="I6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9" i="4"/>
  <c r="C8" i="4"/>
  <c r="C7" i="4"/>
  <c r="C6" i="4"/>
  <c r="K35" i="4"/>
  <c r="D33" i="4"/>
  <c r="K34" i="4"/>
  <c r="D32" i="4"/>
  <c r="K33" i="4"/>
  <c r="D31" i="4"/>
  <c r="K32" i="4"/>
  <c r="D30" i="4"/>
  <c r="K31" i="4"/>
  <c r="D29" i="4"/>
  <c r="K30" i="4"/>
  <c r="D28" i="4"/>
  <c r="K29" i="4"/>
  <c r="D27" i="4"/>
  <c r="K28" i="4"/>
  <c r="D26" i="4"/>
  <c r="K27" i="4"/>
  <c r="D25" i="4"/>
  <c r="K26" i="4"/>
  <c r="D24" i="4"/>
  <c r="K25" i="4"/>
  <c r="D23" i="4"/>
  <c r="K24" i="4"/>
  <c r="D22" i="4"/>
  <c r="K23" i="4"/>
  <c r="D21" i="4"/>
  <c r="K22" i="4"/>
  <c r="D20" i="4"/>
  <c r="K21" i="4"/>
  <c r="D19" i="4"/>
  <c r="K20" i="4"/>
  <c r="D18" i="4"/>
  <c r="K19" i="4"/>
  <c r="D17" i="4"/>
  <c r="K18" i="4"/>
  <c r="D16" i="4"/>
  <c r="D15" i="4"/>
  <c r="K17" i="4"/>
  <c r="D14" i="4"/>
  <c r="K16" i="4"/>
  <c r="D13" i="4"/>
  <c r="K15" i="4"/>
  <c r="D12" i="4"/>
  <c r="K14" i="4"/>
  <c r="D11" i="4"/>
  <c r="K13" i="4"/>
  <c r="K12" i="4"/>
  <c r="D9" i="4"/>
  <c r="K11" i="4"/>
  <c r="D8" i="4"/>
  <c r="K10" i="4"/>
  <c r="D7" i="4"/>
  <c r="K9" i="4"/>
  <c r="D6" i="4"/>
</calcChain>
</file>

<file path=xl/comments1.xml><?xml version="1.0" encoding="utf-8"?>
<comments xmlns="http://schemas.openxmlformats.org/spreadsheetml/2006/main">
  <authors>
    <author>William Stucke</author>
  </authors>
  <commentList>
    <comment ref="B4" authorId="0" shapeId="0">
      <text>
        <r>
          <rPr>
            <b/>
            <sz val="8"/>
            <color indexed="81"/>
            <rFont val="Tahoma"/>
            <family val="2"/>
          </rPr>
          <t>William Stucke:</t>
        </r>
        <r>
          <rPr>
            <sz val="8"/>
            <color indexed="81"/>
            <rFont val="Tahoma"/>
            <family val="2"/>
          </rPr>
          <t xml:space="preserve">
Free Space Loss Equation is: -
32.4 + 20Log F (MHz) + 20Log R (km)</t>
        </r>
      </text>
    </comment>
    <comment ref="C4" authorId="0" shapeId="0">
      <text>
        <r>
          <rPr>
            <b/>
            <sz val="8"/>
            <color indexed="81"/>
            <rFont val="Tahoma"/>
            <family val="2"/>
          </rPr>
          <t>William Stucke:</t>
        </r>
        <r>
          <rPr>
            <sz val="8"/>
            <color indexed="81"/>
            <rFont val="Tahoma"/>
            <family val="2"/>
          </rPr>
          <t xml:space="preserve">
Radius of circle around Line Of Sight for clear signal transmission - Roughly equal to required height of antenna:
R = 0.5 * SQRT(wavelength * distance)</t>
        </r>
      </text>
    </comment>
    <comment ref="D4" authorId="0" shapeId="0">
      <text>
        <r>
          <rPr>
            <b/>
            <sz val="8"/>
            <color indexed="81"/>
            <rFont val="Tahoma"/>
            <family val="2"/>
          </rPr>
          <t>William Stucke:</t>
        </r>
        <r>
          <rPr>
            <sz val="8"/>
            <color indexed="81"/>
            <rFont val="Tahoma"/>
            <family val="2"/>
          </rPr>
          <t xml:space="preserve">
60% of Fresnel clearance is required for negligible loss</t>
        </r>
      </text>
    </comment>
    <comment ref="B6" authorId="0" shapeId="0">
      <text>
        <r>
          <rPr>
            <b/>
            <sz val="8"/>
            <color indexed="81"/>
            <rFont val="Tahoma"/>
            <family val="2"/>
          </rPr>
          <t>William Stucke:</t>
        </r>
        <r>
          <rPr>
            <sz val="8"/>
            <color indexed="81"/>
            <rFont val="Tahoma"/>
            <family val="2"/>
          </rPr>
          <t xml:space="preserve">
Simplified form of the equation. See next worksheet for full details
Published figures show initial constant as either 100 or 92.45</t>
        </r>
      </text>
    </comment>
  </commentList>
</comments>
</file>

<file path=xl/comments2.xml><?xml version="1.0" encoding="utf-8"?>
<comments xmlns="http://schemas.openxmlformats.org/spreadsheetml/2006/main">
  <authors>
    <author>William Stucke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William Stucke:</t>
        </r>
        <r>
          <rPr>
            <sz val="8"/>
            <color indexed="81"/>
            <rFont val="Tahoma"/>
            <family val="2"/>
          </rPr>
          <t xml:space="preserve">
Enter the Frequency in MHz
1 GHz = 1000 MHz</t>
        </r>
      </text>
    </comment>
    <comment ref="G2" authorId="0" shapeId="0">
      <text>
        <r>
          <rPr>
            <b/>
            <sz val="8"/>
            <color indexed="81"/>
            <rFont val="Tahoma"/>
            <family val="2"/>
          </rPr>
          <t>William Stucke:</t>
        </r>
        <r>
          <rPr>
            <sz val="8"/>
            <color indexed="81"/>
            <rFont val="Tahoma"/>
            <family val="2"/>
          </rPr>
          <t xml:space="preserve">
Enter the Frequency in MHz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</rPr>
          <t>William Stucke:</t>
        </r>
        <r>
          <rPr>
            <sz val="8"/>
            <color indexed="81"/>
            <rFont val="Tahoma"/>
            <family val="2"/>
          </rPr>
          <t xml:space="preserve">
Free Space Loss Equation is: -
32.4 + 20Log F (MHz) + 20Log R (km)</t>
        </r>
      </text>
    </comment>
    <comment ref="C4" authorId="0" shapeId="0">
      <text>
        <r>
          <rPr>
            <b/>
            <sz val="8"/>
            <color indexed="81"/>
            <rFont val="Tahoma"/>
            <family val="2"/>
          </rPr>
          <t>William Stucke:</t>
        </r>
        <r>
          <rPr>
            <sz val="8"/>
            <color indexed="81"/>
            <rFont val="Tahoma"/>
            <family val="2"/>
          </rPr>
          <t xml:space="preserve">
Radius of circle around Line Of Sight for clear signal transmission - Roughly equal to required height of antenna:
R = 0.5 * SQRT(wavelength * distance)</t>
        </r>
      </text>
    </comment>
    <comment ref="D4" authorId="0" shapeId="0">
      <text>
        <r>
          <rPr>
            <b/>
            <sz val="8"/>
            <color indexed="81"/>
            <rFont val="Tahoma"/>
            <family val="2"/>
          </rPr>
          <t>William Stucke:</t>
        </r>
        <r>
          <rPr>
            <sz val="8"/>
            <color indexed="81"/>
            <rFont val="Tahoma"/>
            <family val="2"/>
          </rPr>
          <t xml:space="preserve">
60% of Fresnel clearance is required for negligible loss</t>
        </r>
      </text>
    </comment>
    <comment ref="G4" authorId="0" shapeId="0">
      <text>
        <r>
          <rPr>
            <b/>
            <sz val="8"/>
            <color indexed="81"/>
            <rFont val="Tahoma"/>
            <family val="2"/>
          </rPr>
          <t>William Stucke:</t>
        </r>
        <r>
          <rPr>
            <sz val="8"/>
            <color indexed="81"/>
            <rFont val="Tahoma"/>
            <family val="2"/>
          </rPr>
          <t xml:space="preserve">
Free Space Loss Equation is: -
32.4 + 20Log F (MHz) + 20Log R (km)</t>
        </r>
      </text>
    </comment>
    <comment ref="H4" authorId="0" shapeId="0">
      <text>
        <r>
          <rPr>
            <b/>
            <sz val="8"/>
            <color indexed="81"/>
            <rFont val="Tahoma"/>
            <family val="2"/>
          </rPr>
          <t>William Stucke:</t>
        </r>
        <r>
          <rPr>
            <sz val="8"/>
            <color indexed="81"/>
            <rFont val="Tahoma"/>
            <family val="2"/>
          </rPr>
          <t xml:space="preserve">
Radius of circle around Line Of Sight for clear signal transmission - Roughly equal to required height of antenna:
R = 0.5 * SQRT(wavelength * distance)</t>
        </r>
      </text>
    </comment>
    <comment ref="I4" authorId="0" shapeId="0">
      <text>
        <r>
          <rPr>
            <b/>
            <sz val="8"/>
            <color indexed="81"/>
            <rFont val="Tahoma"/>
            <family val="2"/>
          </rPr>
          <t>William Stucke:</t>
        </r>
        <r>
          <rPr>
            <sz val="8"/>
            <color indexed="81"/>
            <rFont val="Tahoma"/>
            <family val="2"/>
          </rPr>
          <t xml:space="preserve">
60% of Fresnel clearance is required for negligible loss</t>
        </r>
      </text>
    </comment>
  </commentList>
</comments>
</file>

<file path=xl/comments3.xml><?xml version="1.0" encoding="utf-8"?>
<comments xmlns="http://schemas.openxmlformats.org/spreadsheetml/2006/main">
  <authors>
    <author>William Stucke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William Stucke:</t>
        </r>
        <r>
          <rPr>
            <sz val="8"/>
            <color indexed="81"/>
            <rFont val="Tahoma"/>
            <family val="2"/>
          </rPr>
          <t xml:space="preserve">
D1, D2 = distances between ends &amp; interfering object</t>
        </r>
      </text>
    </comment>
    <comment ref="C6" authorId="0" shapeId="0">
      <text>
        <r>
          <rPr>
            <b/>
            <sz val="8"/>
            <color indexed="81"/>
            <rFont val="Tahoma"/>
            <family val="2"/>
          </rPr>
          <t>William Stucke:</t>
        </r>
        <r>
          <rPr>
            <sz val="8"/>
            <color indexed="81"/>
            <rFont val="Tahoma"/>
            <family val="2"/>
          </rPr>
          <t xml:space="preserve">
Fresnel Number. Only need to consider n=1
Inner ellipse in diagram below</t>
        </r>
      </text>
    </comment>
    <comment ref="D6" authorId="0" shapeId="0">
      <text>
        <r>
          <rPr>
            <b/>
            <sz val="8"/>
            <color indexed="81"/>
            <rFont val="Tahoma"/>
            <family val="2"/>
          </rPr>
          <t>William Stucke:</t>
        </r>
        <r>
          <rPr>
            <sz val="8"/>
            <color indexed="81"/>
            <rFont val="Tahoma"/>
            <family val="2"/>
          </rPr>
          <t xml:space="preserve">
Required clearance from any interfering object from L.O.S.
Roughly equates to required height of aerial, excluding Earth Curvature effects</t>
        </r>
      </text>
    </comment>
    <comment ref="H6" authorId="0" shapeId="0">
      <text>
        <r>
          <rPr>
            <b/>
            <sz val="8"/>
            <color indexed="81"/>
            <rFont val="Tahoma"/>
            <family val="2"/>
          </rPr>
          <t>William Stucke:</t>
        </r>
        <r>
          <rPr>
            <sz val="8"/>
            <color indexed="81"/>
            <rFont val="Tahoma"/>
            <family val="2"/>
          </rPr>
          <t xml:space="preserve">
D1, D2 = distances between ends &amp; interfering object</t>
        </r>
      </text>
    </comment>
    <comment ref="J6" authorId="0" shapeId="0">
      <text>
        <r>
          <rPr>
            <b/>
            <sz val="8"/>
            <color indexed="81"/>
            <rFont val="Tahoma"/>
            <family val="2"/>
          </rPr>
          <t>William Stucke:</t>
        </r>
        <r>
          <rPr>
            <sz val="8"/>
            <color indexed="81"/>
            <rFont val="Tahoma"/>
            <family val="2"/>
          </rPr>
          <t xml:space="preserve">
Fresnel Number. Only need to consider n=1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William Stucke:</t>
        </r>
        <r>
          <rPr>
            <sz val="8"/>
            <color indexed="81"/>
            <rFont val="Tahoma"/>
            <family val="2"/>
          </rPr>
          <t xml:space="preserve">
Required clearance from any interfering object from L.O.S.</t>
        </r>
      </text>
    </comment>
  </commentList>
</comments>
</file>

<file path=xl/comments4.xml><?xml version="1.0" encoding="utf-8"?>
<comments xmlns="http://schemas.openxmlformats.org/spreadsheetml/2006/main">
  <authors>
    <author>William Stucke</author>
  </authors>
  <commentList>
    <comment ref="D6" authorId="0" shapeId="0">
      <text>
        <r>
          <rPr>
            <b/>
            <sz val="8"/>
            <color indexed="81"/>
            <rFont val="Tahoma"/>
            <family val="2"/>
          </rPr>
          <t>William Stucke:</t>
        </r>
        <r>
          <rPr>
            <sz val="8"/>
            <color indexed="81"/>
            <rFont val="Tahoma"/>
            <family val="2"/>
          </rPr>
          <t xml:space="preserve">
Read this from the specifications of AP / Wi-Fi  card</t>
        </r>
      </text>
    </comment>
    <comment ref="A9" authorId="0" shapeId="0">
      <text>
        <r>
          <rPr>
            <b/>
            <sz val="8"/>
            <color indexed="81"/>
            <rFont val="Tahoma"/>
            <family val="2"/>
          </rPr>
          <t>William Stucke:</t>
        </r>
        <r>
          <rPr>
            <sz val="8"/>
            <color indexed="81"/>
            <rFont val="Tahoma"/>
            <family val="2"/>
          </rPr>
          <t xml:space="preserve">
LMR-400 cable = lowest losses - thick stuff, with big connectors!</t>
        </r>
      </text>
    </comment>
    <comment ref="D13" authorId="0" shapeId="0">
      <text>
        <r>
          <rPr>
            <b/>
            <sz val="8"/>
            <color indexed="81"/>
            <rFont val="Tahoma"/>
            <family val="2"/>
          </rPr>
          <t>William Stucke:</t>
        </r>
        <r>
          <rPr>
            <sz val="8"/>
            <color indexed="81"/>
            <rFont val="Tahoma"/>
            <family val="2"/>
          </rPr>
          <t xml:space="preserve">
12 dBi 90 degree Sector
Typical outdoor omni has +8 dBi gain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</rPr>
          <t>William Stucke:</t>
        </r>
        <r>
          <rPr>
            <sz val="8"/>
            <color indexed="81"/>
            <rFont val="Tahoma"/>
            <family val="2"/>
          </rPr>
          <t xml:space="preserve">
Total Gain / Loss from TX to Air in dB</t>
        </r>
      </text>
    </comment>
    <comment ref="G13" authorId="0" shapeId="0">
      <text>
        <r>
          <rPr>
            <b/>
            <sz val="8"/>
            <color indexed="81"/>
            <rFont val="Tahoma"/>
            <family val="2"/>
          </rPr>
          <t>William Stucke:</t>
        </r>
        <r>
          <rPr>
            <sz val="8"/>
            <color indexed="81"/>
            <rFont val="Tahoma"/>
            <family val="2"/>
          </rPr>
          <t xml:space="preserve">
13 dBi Flat Panel</t>
        </r>
      </text>
    </comment>
    <comment ref="H13" authorId="0" shapeId="0">
      <text>
        <r>
          <rPr>
            <b/>
            <sz val="8"/>
            <color indexed="81"/>
            <rFont val="Tahoma"/>
            <family val="2"/>
          </rPr>
          <t>William Stucke:</t>
        </r>
        <r>
          <rPr>
            <sz val="8"/>
            <color indexed="81"/>
            <rFont val="Tahoma"/>
            <family val="2"/>
          </rPr>
          <t xml:space="preserve">
Total Gain / Loss from TX to Air in dB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</rPr>
          <t>William Stucke:</t>
        </r>
        <r>
          <rPr>
            <sz val="8"/>
            <color indexed="81"/>
            <rFont val="Tahoma"/>
            <family val="2"/>
          </rPr>
          <t xml:space="preserve">
N.B. Max legal limit is 20 dBi for 2.4 GHZ ISM band in South Africa</t>
        </r>
      </text>
    </comment>
    <comment ref="B15" authorId="0" shapeId="0">
      <text>
        <r>
          <rPr>
            <b/>
            <sz val="8"/>
            <color indexed="81"/>
            <rFont val="Tahoma"/>
            <family val="2"/>
          </rPr>
          <t>William Stucke:</t>
        </r>
        <r>
          <rPr>
            <sz val="8"/>
            <color indexed="81"/>
            <rFont val="Tahoma"/>
            <family val="2"/>
          </rPr>
          <t xml:space="preserve">
This assumes that there is a clear line of sight (LOS) between the two aerials. No walls, trees, windows, buildings, etc.
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</rPr>
          <t>William Stucke:</t>
        </r>
        <r>
          <rPr>
            <sz val="8"/>
            <color indexed="81"/>
            <rFont val="Tahoma"/>
            <family val="2"/>
          </rPr>
          <t xml:space="preserve">
Either enter this value in metres, or use the solver to calculate the maximum range for the equipment used. See comment on Fade Margin value</t>
        </r>
      </text>
    </comment>
    <comment ref="D15" authorId="0" shapeId="0">
      <text>
        <r>
          <rPr>
            <b/>
            <sz val="8"/>
            <color indexed="81"/>
            <rFont val="Tahoma"/>
            <family val="2"/>
          </rPr>
          <t>William Stucke:</t>
        </r>
        <r>
          <rPr>
            <sz val="8"/>
            <color indexed="81"/>
            <rFont val="Tahoma"/>
            <family val="2"/>
          </rPr>
          <t xml:space="preserve">
Free Air path loss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>William Stucke:</t>
        </r>
        <r>
          <rPr>
            <sz val="8"/>
            <color indexed="81"/>
            <rFont val="Tahoma"/>
            <family val="2"/>
          </rPr>
          <t xml:space="preserve">
Total Gain / Loss from Air to Rx
</t>
        </r>
      </text>
    </comment>
    <comment ref="H22" authorId="0" shapeId="0">
      <text>
        <r>
          <rPr>
            <b/>
            <sz val="8"/>
            <color indexed="81"/>
            <rFont val="Tahoma"/>
            <family val="2"/>
          </rPr>
          <t>William Stucke:</t>
        </r>
        <r>
          <rPr>
            <sz val="8"/>
            <color indexed="81"/>
            <rFont val="Tahoma"/>
            <family val="2"/>
          </rPr>
          <t xml:space="preserve">
Total Gain / Loss from Air to Rx
</t>
        </r>
      </text>
    </comment>
    <comment ref="D26" authorId="0" shapeId="0">
      <text>
        <r>
          <rPr>
            <b/>
            <sz val="8"/>
            <color indexed="81"/>
            <rFont val="Tahoma"/>
            <family val="2"/>
          </rPr>
          <t>William Stucke:</t>
        </r>
        <r>
          <rPr>
            <sz val="8"/>
            <color indexed="81"/>
            <rFont val="Tahoma"/>
            <family val="2"/>
          </rPr>
          <t xml:space="preserve">
Read this from the specifications of AP / Wi-Fi  card
</t>
        </r>
        <r>
          <rPr>
            <b/>
            <sz val="8"/>
            <color indexed="81"/>
            <rFont val="Tahoma"/>
            <family val="2"/>
          </rPr>
          <t>NB: Receive Sensitivity VARIES WITH SPEED</t>
        </r>
        <r>
          <rPr>
            <sz val="8"/>
            <color indexed="81"/>
            <rFont val="Tahoma"/>
            <family val="2"/>
          </rPr>
          <t>. Check your specs carefully!</t>
        </r>
      </text>
    </comment>
    <comment ref="G26" authorId="0" shapeId="0">
      <text>
        <r>
          <rPr>
            <b/>
            <sz val="8"/>
            <color indexed="81"/>
            <rFont val="Tahoma"/>
            <family val="2"/>
          </rPr>
          <t>William Stucke:</t>
        </r>
        <r>
          <rPr>
            <sz val="8"/>
            <color indexed="81"/>
            <rFont val="Tahoma"/>
            <family val="2"/>
          </rPr>
          <t xml:space="preserve">
Read this from the specifications of AP / Wi-Fi  card
</t>
        </r>
        <r>
          <rPr>
            <b/>
            <sz val="8"/>
            <color indexed="81"/>
            <rFont val="Tahoma"/>
            <family val="2"/>
          </rPr>
          <t>NB: Receive Sensitivity VARIES WITH SPEED</t>
        </r>
        <r>
          <rPr>
            <sz val="8"/>
            <color indexed="81"/>
            <rFont val="Tahoma"/>
            <family val="2"/>
          </rPr>
          <t>. Check your specs carefully!</t>
        </r>
      </text>
    </comment>
    <comment ref="B27" authorId="0" shapeId="0">
      <text>
        <r>
          <rPr>
            <b/>
            <sz val="8"/>
            <color indexed="81"/>
            <rFont val="Tahoma"/>
            <family val="2"/>
          </rPr>
          <t>William Stucke:</t>
        </r>
        <r>
          <rPr>
            <sz val="8"/>
            <color indexed="81"/>
            <rFont val="Tahoma"/>
            <family val="2"/>
          </rPr>
          <t xml:space="preserve">
Ideally, this should be &gt;= 10 dB for reliable operation
&lt;= 0 dB means that it won't work at all!
Solver calculates for 20 dB on Client end
</t>
        </r>
      </text>
    </comment>
    <comment ref="D27" authorId="0" shapeId="0">
      <text>
        <r>
          <rPr>
            <b/>
            <sz val="8"/>
            <color indexed="81"/>
            <rFont val="Tahoma"/>
            <family val="2"/>
          </rPr>
          <t>William Stucke:</t>
        </r>
        <r>
          <rPr>
            <sz val="8"/>
            <color indexed="81"/>
            <rFont val="Tahoma"/>
            <family val="2"/>
          </rPr>
          <t xml:space="preserve">
Click here (target cell), and &lt;Tools&gt; &lt;Solver&gt; Choose "Value Of" = 20, with cell C15 (outlined) as the variable to calculate the maximum range with these parameters
For Excel 2013:
DATA &gt; What-If Analysis &gt; Goal Seek</t>
        </r>
      </text>
    </comment>
    <comment ref="G27" authorId="0" shapeId="0">
      <text>
        <r>
          <rPr>
            <b/>
            <sz val="8"/>
            <color indexed="81"/>
            <rFont val="Tahoma"/>
            <family val="2"/>
          </rPr>
          <t>William Stucke:</t>
        </r>
        <r>
          <rPr>
            <sz val="8"/>
            <color indexed="81"/>
            <rFont val="Tahoma"/>
            <family val="2"/>
          </rPr>
          <t xml:space="preserve">
Click here (target cell), and &lt;Tools&gt; &lt;Solver&gt; Choose "Value Of" = 20, with cell C15 (outlined) as the variable to calculate the maximum range with these parameters
For Excel 2013:
DATA &gt; What-If Analysis &gt; Goal Seek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Read all the comments</t>
        </r>
        <r>
          <rPr>
            <sz val="9"/>
            <color indexed="81"/>
            <rFont val="Tahoma"/>
            <family val="2"/>
          </rPr>
          <t xml:space="preserve"> - 
Detailed comments on a cell are indicated by the top RH corner being highlighted in red
Hover over these cells</t>
        </r>
      </text>
    </comment>
  </commentList>
</comments>
</file>

<file path=xl/sharedStrings.xml><?xml version="1.0" encoding="utf-8"?>
<sst xmlns="http://schemas.openxmlformats.org/spreadsheetml/2006/main" count="143" uniqueCount="74">
  <si>
    <t>Distance</t>
  </si>
  <si>
    <t>Frequency</t>
  </si>
  <si>
    <t>MHz</t>
  </si>
  <si>
    <t>Path Loss</t>
  </si>
  <si>
    <t>m</t>
  </si>
  <si>
    <t>dB</t>
  </si>
  <si>
    <t>Fresnel Zone</t>
  </si>
  <si>
    <t>Power</t>
  </si>
  <si>
    <t>dBm</t>
  </si>
  <si>
    <t>mW</t>
  </si>
  <si>
    <t>60% Fresnel</t>
  </si>
  <si>
    <t>Indoor Path Loss:</t>
  </si>
  <si>
    <t>dB / 30 m</t>
  </si>
  <si>
    <t>Wavelength</t>
  </si>
  <si>
    <t>Partition Wall Loss</t>
  </si>
  <si>
    <t>D1</t>
  </si>
  <si>
    <t>D2</t>
  </si>
  <si>
    <t>n</t>
  </si>
  <si>
    <t>r</t>
  </si>
  <si>
    <t>wavelength=</t>
  </si>
  <si>
    <t>60% r</t>
  </si>
  <si>
    <t>60% r + 3m</t>
  </si>
  <si>
    <t>frequency =</t>
  </si>
  <si>
    <t>Transmitter</t>
  </si>
  <si>
    <t>RF dB Budget Example</t>
  </si>
  <si>
    <t>Quantity</t>
  </si>
  <si>
    <t>Pigtail</t>
  </si>
  <si>
    <t>RF Path Item</t>
  </si>
  <si>
    <t>Typical</t>
  </si>
  <si>
    <t>Value</t>
  </si>
  <si>
    <t>Lightning Protector</t>
  </si>
  <si>
    <t>Cable, m</t>
  </si>
  <si>
    <t>Aerial Gain, dBi</t>
  </si>
  <si>
    <t>Signal at Receiving Antenna</t>
  </si>
  <si>
    <t>Balance = Fade Margin</t>
  </si>
  <si>
    <t>Free Air Path, m</t>
  </si>
  <si>
    <t>Connectors</t>
  </si>
  <si>
    <t>20 dBm = 100 mW</t>
  </si>
  <si>
    <t>Signal at Receiver</t>
  </si>
  <si>
    <t>Antenna Beam Widths, m</t>
  </si>
  <si>
    <t>Half-Power Antenna Beam Angle (degrees)</t>
  </si>
  <si>
    <t>Receiver</t>
  </si>
  <si>
    <t>Rx Sensitivity</t>
  </si>
  <si>
    <t>Green = OK</t>
  </si>
  <si>
    <t>Yellow = User values</t>
  </si>
  <si>
    <t>Red = Poor</t>
  </si>
  <si>
    <t>Purple = Unusable</t>
  </si>
  <si>
    <t>Frequency:</t>
  </si>
  <si>
    <t>Base AP-Client</t>
  </si>
  <si>
    <t>Client Station-Base</t>
  </si>
  <si>
    <r>
      <t>N.B. Important Point</t>
    </r>
    <r>
      <rPr>
        <sz val="10"/>
        <rFont val="Arial"/>
      </rPr>
      <t xml:space="preserve">: For longer range, use higher gain antenna, and </t>
    </r>
    <r>
      <rPr>
        <b/>
        <sz val="10"/>
        <rFont val="Arial"/>
        <family val="2"/>
      </rPr>
      <t>lower</t>
    </r>
    <r>
      <rPr>
        <sz val="10"/>
        <rFont val="Arial"/>
      </rPr>
      <t xml:space="preserve"> transmitted power to remain within legal limits</t>
    </r>
  </si>
  <si>
    <t>RF Power Budget - 2.4 GHz</t>
  </si>
  <si>
    <t>RF Power Budget - Variable Frequency</t>
  </si>
  <si>
    <t>Attenuation due to solid obstruction between Antennae</t>
  </si>
  <si>
    <t>This calculation assumes diffraction only around a large obstruction between two aerials</t>
  </si>
  <si>
    <t>32.45 + 20Log F (MHz) + 20Log R (km)</t>
  </si>
  <si>
    <t>Incomplete!</t>
  </si>
  <si>
    <t>Concrete Walls</t>
  </si>
  <si>
    <t>Wooden Walls</t>
  </si>
  <si>
    <t>Concrete Walls, per side</t>
  </si>
  <si>
    <t>Wooden Walls, per side</t>
  </si>
  <si>
    <t>LMR400 Cable, m</t>
  </si>
  <si>
    <t>Transmitter Power, dBm, mW</t>
  </si>
  <si>
    <t>Read all the comments - Hover over cells with a red corner</t>
  </si>
  <si>
    <t>30 dBm = 1000 mW = 1 W</t>
  </si>
  <si>
    <t>15 dBm = 32 mW</t>
  </si>
  <si>
    <r>
      <t xml:space="preserve">Cells shaded </t>
    </r>
    <r>
      <rPr>
        <b/>
        <sz val="10"/>
        <color rgb="FFFFFF00"/>
        <rFont val="Arial"/>
        <family val="2"/>
      </rPr>
      <t>yellow</t>
    </r>
    <r>
      <rPr>
        <sz val="10"/>
        <rFont val="Arial"/>
      </rPr>
      <t xml:space="preserve"> can be changed</t>
    </r>
  </si>
  <si>
    <t>Use this table to calculate how physically close high power antennas can be without interference. See image below</t>
  </si>
  <si>
    <t>All others are fine</t>
  </si>
  <si>
    <t>The two transceivers highlighted below will interfere with each other. One must move or change frequency</t>
  </si>
  <si>
    <r>
      <t>EIRP</t>
    </r>
    <r>
      <rPr>
        <sz val="10"/>
        <rFont val="Arial"/>
      </rPr>
      <t xml:space="preserve"> (max 20 dB in RSA)</t>
    </r>
  </si>
  <si>
    <t>William@stucke.co.za</t>
  </si>
  <si>
    <t>Spreadsheets developed from first principles by William Stucke:</t>
  </si>
  <si>
    <t>Image copied from elsewhere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</si>
</sst>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0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  <font>
      <b/>
      <sz val="10"/>
      <color rgb="FFFFFF00"/>
      <name val="Arial"/>
      <family val="2"/>
    </font>
    <font>
      <sz val="12"/>
      <name val="Arial"/>
      <family val="2"/>
    </font>
    <font>
      <u/>
      <sz val="10"/>
      <color theme="10"/>
      <name val="Arial"/>
    </font>
    <font>
      <b/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8">
    <xf numFmtId="0" fontId="0" fillId="0" borderId="0" xfId="0"/>
    <xf numFmtId="2" fontId="0" fillId="0" borderId="0" xfId="0" applyNumberFormat="1"/>
    <xf numFmtId="0" fontId="2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/>
    <xf numFmtId="3" fontId="3" fillId="0" borderId="0" xfId="0" applyNumberFormat="1" applyFont="1"/>
    <xf numFmtId="3" fontId="0" fillId="0" borderId="0" xfId="0" applyNumberFormat="1"/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0" fontId="1" fillId="0" borderId="0" xfId="0" applyFont="1"/>
    <xf numFmtId="0" fontId="6" fillId="0" borderId="0" xfId="0" applyFont="1"/>
    <xf numFmtId="0" fontId="0" fillId="2" borderId="0" xfId="0" applyFill="1"/>
    <xf numFmtId="0" fontId="1" fillId="2" borderId="0" xfId="0" applyFont="1" applyFill="1"/>
    <xf numFmtId="2" fontId="1" fillId="0" borderId="0" xfId="0" applyNumberFormat="1" applyFont="1"/>
    <xf numFmtId="165" fontId="0" fillId="0" borderId="0" xfId="0" applyNumberFormat="1"/>
    <xf numFmtId="0" fontId="1" fillId="0" borderId="0" xfId="0" applyFont="1" applyAlignment="1">
      <alignment horizontal="centerContinuous"/>
    </xf>
    <xf numFmtId="0" fontId="0" fillId="3" borderId="0" xfId="0" applyFill="1"/>
    <xf numFmtId="0" fontId="0" fillId="4" borderId="0" xfId="0" applyFill="1"/>
    <xf numFmtId="0" fontId="2" fillId="5" borderId="0" xfId="0" applyFont="1" applyFill="1"/>
    <xf numFmtId="3" fontId="1" fillId="2" borderId="1" xfId="0" applyNumberFormat="1" applyFont="1" applyFill="1" applyBorder="1"/>
    <xf numFmtId="166" fontId="0" fillId="0" borderId="0" xfId="0" applyNumberFormat="1"/>
    <xf numFmtId="0" fontId="2" fillId="0" borderId="8" xfId="0" applyFont="1" applyBorder="1"/>
    <xf numFmtId="0" fontId="0" fillId="0" borderId="9" xfId="0" applyBorder="1"/>
    <xf numFmtId="0" fontId="1" fillId="2" borderId="9" xfId="0" applyFont="1" applyFill="1" applyBorder="1"/>
    <xf numFmtId="0" fontId="0" fillId="0" borderId="10" xfId="0" applyBorder="1"/>
    <xf numFmtId="0" fontId="0" fillId="2" borderId="0" xfId="0" applyFill="1" applyBorder="1"/>
    <xf numFmtId="0" fontId="0" fillId="0" borderId="0" xfId="0" applyBorder="1"/>
    <xf numFmtId="0" fontId="1" fillId="0" borderId="10" xfId="0" applyFont="1" applyBorder="1"/>
    <xf numFmtId="2" fontId="0" fillId="0" borderId="0" xfId="0" applyNumberFormat="1" applyBorder="1"/>
    <xf numFmtId="0" fontId="0" fillId="0" borderId="11" xfId="0" applyBorder="1"/>
    <xf numFmtId="2" fontId="1" fillId="0" borderId="12" xfId="0" applyNumberFormat="1" applyFont="1" applyBorder="1"/>
    <xf numFmtId="0" fontId="0" fillId="0" borderId="8" xfId="0" applyBorder="1"/>
    <xf numFmtId="0" fontId="0" fillId="0" borderId="9" xfId="0" applyFill="1" applyBorder="1"/>
    <xf numFmtId="2" fontId="0" fillId="0" borderId="12" xfId="0" applyNumberFormat="1" applyBorder="1"/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2" borderId="13" xfId="0" applyFill="1" applyBorder="1"/>
    <xf numFmtId="0" fontId="0" fillId="0" borderId="14" xfId="0" applyBorder="1"/>
    <xf numFmtId="2" fontId="0" fillId="0" borderId="14" xfId="0" applyNumberFormat="1" applyBorder="1"/>
    <xf numFmtId="0" fontId="0" fillId="0" borderId="17" xfId="0" applyBorder="1"/>
    <xf numFmtId="0" fontId="0" fillId="0" borderId="18" xfId="0" applyBorder="1"/>
    <xf numFmtId="2" fontId="1" fillId="0" borderId="0" xfId="0" applyNumberFormat="1" applyFont="1" applyBorder="1"/>
    <xf numFmtId="0" fontId="1" fillId="2" borderId="0" xfId="0" applyFont="1" applyFill="1" applyBorder="1"/>
    <xf numFmtId="0" fontId="0" fillId="0" borderId="5" xfId="0" applyBorder="1"/>
    <xf numFmtId="164" fontId="1" fillId="0" borderId="19" xfId="0" applyNumberFormat="1" applyFont="1" applyBorder="1"/>
    <xf numFmtId="2" fontId="0" fillId="0" borderId="7" xfId="0" applyNumberFormat="1" applyBorder="1"/>
    <xf numFmtId="0" fontId="0" fillId="0" borderId="13" xfId="0" applyBorder="1" applyAlignment="1">
      <alignment horizontal="center"/>
    </xf>
    <xf numFmtId="0" fontId="2" fillId="2" borderId="13" xfId="0" applyFont="1" applyFill="1" applyBorder="1"/>
    <xf numFmtId="3" fontId="0" fillId="0" borderId="13" xfId="0" applyNumberFormat="1" applyBorder="1"/>
    <xf numFmtId="0" fontId="0" fillId="0" borderId="7" xfId="0" applyBorder="1"/>
    <xf numFmtId="0" fontId="1" fillId="0" borderId="0" xfId="0" applyFont="1" applyAlignment="1">
      <alignment horizontal="right"/>
    </xf>
    <xf numFmtId="0" fontId="0" fillId="6" borderId="0" xfId="0" applyFill="1"/>
    <xf numFmtId="0" fontId="11" fillId="0" borderId="0" xfId="0" applyFont="1"/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3" fillId="0" borderId="0" xfId="1" applyFont="1"/>
  </cellXfs>
  <cellStyles count="2">
    <cellStyle name="Hyperlink" xfId="1" builtinId="8"/>
    <cellStyle name="Normal" xfId="0" builtinId="0"/>
  </cellStyles>
  <dxfs count="10"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34"/>
      </font>
      <fill>
        <patternFill patternType="solid">
          <bgColor indexed="33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34"/>
      </font>
      <fill>
        <patternFill patternType="solid">
          <bgColor indexed="33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34"/>
      </font>
      <fill>
        <patternFill patternType="solid">
          <bgColor indexed="33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7</xdr:col>
      <xdr:colOff>476250</xdr:colOff>
      <xdr:row>38</xdr:row>
      <xdr:rowOff>85725</xdr:rowOff>
    </xdr:to>
    <xdr:pic>
      <xdr:nvPicPr>
        <xdr:cNvPr id="2061" name="Picture 7" descr="Fresn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371975"/>
          <a:ext cx="35433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330504</xdr:colOff>
      <xdr:row>45</xdr:row>
      <xdr:rowOff>125284</xdr:rowOff>
    </xdr:from>
    <xdr:to>
      <xdr:col>11</xdr:col>
      <xdr:colOff>550623</xdr:colOff>
      <xdr:row>47</xdr:row>
      <xdr:rowOff>67797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835454" y="7507159"/>
          <a:ext cx="4830219" cy="266363"/>
          <a:chOff x="519507" y="3928167"/>
          <a:chExt cx="8885202" cy="1440160"/>
        </a:xfrm>
      </xdr:grpSpPr>
      <xdr:grpSp>
        <xdr:nvGrpSpPr>
          <xdr:cNvPr id="38" name="Group 37"/>
          <xdr:cNvGrpSpPr>
            <a:grpSpLocks/>
          </xdr:cNvGrpSpPr>
        </xdr:nvGrpSpPr>
        <xdr:grpSpPr bwMode="auto">
          <a:xfrm>
            <a:off x="1339600" y="3928167"/>
            <a:ext cx="8065109" cy="1440160"/>
            <a:chOff x="859920" y="3753359"/>
            <a:chExt cx="8065109" cy="1440160"/>
          </a:xfrm>
        </xdr:grpSpPr>
        <xdr:sp macro="" textlink="">
          <xdr:nvSpPr>
            <xdr:cNvPr id="42" name="Arc 41"/>
            <xdr:cNvSpPr>
              <a:spLocks noChangeAspect="1"/>
            </xdr:cNvSpPr>
          </xdr:nvSpPr>
          <xdr:spPr>
            <a:xfrm flipH="1">
              <a:off x="859920" y="3930999"/>
              <a:ext cx="720845" cy="1084879"/>
            </a:xfrm>
            <a:prstGeom prst="arc">
              <a:avLst>
                <a:gd name="adj1" fmla="val 16200000"/>
                <a:gd name="adj2" fmla="val 5438763"/>
              </a:avLst>
            </a:prstGeom>
            <a:noFill/>
            <a:ln w="38100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defTabSz="1116273">
                <a:defRPr/>
              </a:pPr>
              <a:endParaRPr lang="en-ZA" sz="2143"/>
            </a:p>
          </xdr:txBody>
        </xdr:sp>
        <xdr:sp macro="" textlink="">
          <xdr:nvSpPr>
            <xdr:cNvPr id="43" name="Isosceles Triangle 42"/>
            <xdr:cNvSpPr/>
          </xdr:nvSpPr>
          <xdr:spPr>
            <a:xfrm rot="16200000">
              <a:off x="4363053" y="631542"/>
              <a:ext cx="1440160" cy="7683793"/>
            </a:xfrm>
            <a:prstGeom prst="triangle">
              <a:avLst/>
            </a:prstGeom>
            <a:solidFill>
              <a:srgbClr val="FF0000">
                <a:alpha val="20000"/>
              </a:srgbClr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defTabSz="1116273">
                <a:defRPr/>
              </a:pPr>
              <a:endParaRPr lang="en-ZA" sz="2143"/>
            </a:p>
          </xdr:txBody>
        </xdr:sp>
      </xdr:grpSp>
      <xdr:grpSp>
        <xdr:nvGrpSpPr>
          <xdr:cNvPr id="39" name="Group 38"/>
          <xdr:cNvGrpSpPr>
            <a:grpSpLocks/>
          </xdr:cNvGrpSpPr>
        </xdr:nvGrpSpPr>
        <xdr:grpSpPr bwMode="auto">
          <a:xfrm flipH="1">
            <a:off x="519507" y="3928167"/>
            <a:ext cx="8065109" cy="1440160"/>
            <a:chOff x="1064355" y="1980360"/>
            <a:chExt cx="8065109" cy="1440160"/>
          </a:xfrm>
        </xdr:grpSpPr>
        <xdr:sp macro="" textlink="">
          <xdr:nvSpPr>
            <xdr:cNvPr id="40" name="Arc 39"/>
            <xdr:cNvSpPr>
              <a:spLocks noChangeAspect="1"/>
            </xdr:cNvSpPr>
          </xdr:nvSpPr>
          <xdr:spPr>
            <a:xfrm flipH="1">
              <a:off x="1064355" y="2158000"/>
              <a:ext cx="720845" cy="1084879"/>
            </a:xfrm>
            <a:prstGeom prst="arc">
              <a:avLst>
                <a:gd name="adj1" fmla="val 16200000"/>
                <a:gd name="adj2" fmla="val 5438763"/>
              </a:avLst>
            </a:prstGeom>
            <a:ln w="3810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defTabSz="1116273">
                <a:defRPr/>
              </a:pPr>
              <a:endParaRPr lang="en-ZA" sz="2143"/>
            </a:p>
          </xdr:txBody>
        </xdr:sp>
        <xdr:sp macro="" textlink="">
          <xdr:nvSpPr>
            <xdr:cNvPr id="41" name="Isosceles Triangle 40"/>
            <xdr:cNvSpPr/>
          </xdr:nvSpPr>
          <xdr:spPr>
            <a:xfrm rot="16200000">
              <a:off x="4567488" y="-1141457"/>
              <a:ext cx="1440160" cy="7683793"/>
            </a:xfrm>
            <a:prstGeom prst="triangle">
              <a:avLst/>
            </a:prstGeom>
            <a:solidFill>
              <a:schemeClr val="accent1">
                <a:alpha val="20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defTabSz="1116273">
                <a:defRPr/>
              </a:pPr>
              <a:endParaRPr lang="en-ZA" sz="2143"/>
            </a:p>
          </xdr:txBody>
        </xdr:sp>
      </xdr:grpSp>
    </xdr:grpSp>
    <xdr:clientData/>
  </xdr:twoCellAnchor>
  <xdr:twoCellAnchor>
    <xdr:from>
      <xdr:col>4</xdr:col>
      <xdr:colOff>229228</xdr:colOff>
      <xdr:row>51</xdr:row>
      <xdr:rowOff>133842</xdr:rowOff>
    </xdr:from>
    <xdr:to>
      <xdr:col>12</xdr:col>
      <xdr:colOff>382068</xdr:colOff>
      <xdr:row>53</xdr:row>
      <xdr:rowOff>76087</xdr:rowOff>
    </xdr:to>
    <xdr:grpSp>
      <xdr:nvGrpSpPr>
        <xdr:cNvPr id="3" name="Group 2"/>
        <xdr:cNvGrpSpPr/>
      </xdr:nvGrpSpPr>
      <xdr:grpSpPr>
        <a:xfrm>
          <a:off x="2277103" y="8487267"/>
          <a:ext cx="4829615" cy="266095"/>
          <a:chOff x="519507" y="3928166"/>
          <a:chExt cx="8885202" cy="1440160"/>
        </a:xfrm>
        <a:scene3d>
          <a:camera prst="orthographicFront">
            <a:rot lat="0" lon="0" rev="4200000"/>
          </a:camera>
          <a:lightRig rig="threePt" dir="t"/>
        </a:scene3d>
      </xdr:grpSpPr>
      <xdr:grpSp>
        <xdr:nvGrpSpPr>
          <xdr:cNvPr id="32" name="Group 31"/>
          <xdr:cNvGrpSpPr/>
        </xdr:nvGrpSpPr>
        <xdr:grpSpPr>
          <a:xfrm>
            <a:off x="1339812" y="3928166"/>
            <a:ext cx="8064897" cy="1440160"/>
            <a:chOff x="860132" y="3753358"/>
            <a:chExt cx="8064897" cy="1440160"/>
          </a:xfrm>
        </xdr:grpSpPr>
        <xdr:sp macro="" textlink="">
          <xdr:nvSpPr>
            <xdr:cNvPr id="36" name="Arc 35"/>
            <xdr:cNvSpPr>
              <a:spLocks noChangeAspect="1"/>
            </xdr:cNvSpPr>
          </xdr:nvSpPr>
          <xdr:spPr>
            <a:xfrm flipH="1">
              <a:off x="860132" y="3933437"/>
              <a:ext cx="720000" cy="1080000"/>
            </a:xfrm>
            <a:prstGeom prst="arc">
              <a:avLst>
                <a:gd name="adj1" fmla="val 16200000"/>
                <a:gd name="adj2" fmla="val 5438763"/>
              </a:avLst>
            </a:prstGeom>
            <a:noFill/>
            <a:ln w="38100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defTabSz="1116273">
                <a:defRPr/>
              </a:pPr>
              <a:endParaRPr lang="en-ZA" sz="2143"/>
            </a:p>
          </xdr:txBody>
        </xdr:sp>
        <xdr:sp macro="" textlink="">
          <xdr:nvSpPr>
            <xdr:cNvPr id="37" name="Isosceles Triangle 36"/>
            <xdr:cNvSpPr/>
          </xdr:nvSpPr>
          <xdr:spPr>
            <a:xfrm rot="16200000">
              <a:off x="4363238" y="631727"/>
              <a:ext cx="1440160" cy="7683422"/>
            </a:xfrm>
            <a:prstGeom prst="triangle">
              <a:avLst/>
            </a:prstGeom>
            <a:solidFill>
              <a:srgbClr val="FF0000">
                <a:alpha val="20000"/>
              </a:srgbClr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defTabSz="1116273">
                <a:defRPr/>
              </a:pPr>
              <a:endParaRPr lang="en-ZA" sz="2143"/>
            </a:p>
          </xdr:txBody>
        </xdr:sp>
      </xdr:grpSp>
      <xdr:grpSp>
        <xdr:nvGrpSpPr>
          <xdr:cNvPr id="33" name="Group 32"/>
          <xdr:cNvGrpSpPr/>
        </xdr:nvGrpSpPr>
        <xdr:grpSpPr>
          <a:xfrm flipH="1">
            <a:off x="519507" y="3928166"/>
            <a:ext cx="8064897" cy="1440160"/>
            <a:chOff x="1064567" y="1980359"/>
            <a:chExt cx="8064897" cy="1440160"/>
          </a:xfrm>
        </xdr:grpSpPr>
        <xdr:sp macro="" textlink="">
          <xdr:nvSpPr>
            <xdr:cNvPr id="34" name="Arc 33"/>
            <xdr:cNvSpPr>
              <a:spLocks noChangeAspect="1"/>
            </xdr:cNvSpPr>
          </xdr:nvSpPr>
          <xdr:spPr>
            <a:xfrm flipH="1">
              <a:off x="1064567" y="2160438"/>
              <a:ext cx="720000" cy="1080000"/>
            </a:xfrm>
            <a:prstGeom prst="arc">
              <a:avLst>
                <a:gd name="adj1" fmla="val 16200000"/>
                <a:gd name="adj2" fmla="val 5438763"/>
              </a:avLst>
            </a:prstGeom>
            <a:ln w="3810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defTabSz="1116273">
                <a:defRPr/>
              </a:pPr>
              <a:endParaRPr lang="en-ZA" sz="2143"/>
            </a:p>
          </xdr:txBody>
        </xdr:sp>
        <xdr:sp macro="" textlink="">
          <xdr:nvSpPr>
            <xdr:cNvPr id="35" name="Isosceles Triangle 34"/>
            <xdr:cNvSpPr/>
          </xdr:nvSpPr>
          <xdr:spPr>
            <a:xfrm rot="16200000">
              <a:off x="4567673" y="-1141272"/>
              <a:ext cx="1440160" cy="7683422"/>
            </a:xfrm>
            <a:prstGeom prst="triangle">
              <a:avLst/>
            </a:prstGeom>
            <a:solidFill>
              <a:schemeClr val="accent1">
                <a:alpha val="20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defTabSz="1116273">
                <a:defRPr/>
              </a:pPr>
              <a:endParaRPr lang="en-ZA" sz="2143"/>
            </a:p>
          </xdr:txBody>
        </xdr:sp>
      </xdr:grpSp>
    </xdr:grpSp>
    <xdr:clientData/>
  </xdr:twoCellAnchor>
  <xdr:twoCellAnchor>
    <xdr:from>
      <xdr:col>2</xdr:col>
      <xdr:colOff>144931</xdr:colOff>
      <xdr:row>48</xdr:row>
      <xdr:rowOff>141954</xdr:rowOff>
    </xdr:from>
    <xdr:to>
      <xdr:col>10</xdr:col>
      <xdr:colOff>431121</xdr:colOff>
      <xdr:row>50</xdr:row>
      <xdr:rowOff>84199</xdr:rowOff>
    </xdr:to>
    <xdr:grpSp>
      <xdr:nvGrpSpPr>
        <xdr:cNvPr id="4" name="Group 3"/>
        <xdr:cNvGrpSpPr/>
      </xdr:nvGrpSpPr>
      <xdr:grpSpPr>
        <a:xfrm>
          <a:off x="1106956" y="8009604"/>
          <a:ext cx="4829615" cy="266095"/>
          <a:chOff x="519507" y="3928166"/>
          <a:chExt cx="8885202" cy="1440160"/>
        </a:xfrm>
        <a:scene3d>
          <a:camera prst="orthographicFront">
            <a:rot lat="0" lon="0" rev="300000"/>
          </a:camera>
          <a:lightRig rig="threePt" dir="t"/>
        </a:scene3d>
      </xdr:grpSpPr>
      <xdr:grpSp>
        <xdr:nvGrpSpPr>
          <xdr:cNvPr id="26" name="Group 25"/>
          <xdr:cNvGrpSpPr/>
        </xdr:nvGrpSpPr>
        <xdr:grpSpPr>
          <a:xfrm>
            <a:off x="1339812" y="3928166"/>
            <a:ext cx="8064897" cy="1440160"/>
            <a:chOff x="860132" y="3753358"/>
            <a:chExt cx="8064897" cy="1440160"/>
          </a:xfrm>
        </xdr:grpSpPr>
        <xdr:sp macro="" textlink="">
          <xdr:nvSpPr>
            <xdr:cNvPr id="30" name="Arc 29"/>
            <xdr:cNvSpPr>
              <a:spLocks noChangeAspect="1"/>
            </xdr:cNvSpPr>
          </xdr:nvSpPr>
          <xdr:spPr>
            <a:xfrm flipH="1">
              <a:off x="860132" y="3933437"/>
              <a:ext cx="720000" cy="1080000"/>
            </a:xfrm>
            <a:prstGeom prst="arc">
              <a:avLst>
                <a:gd name="adj1" fmla="val 16200000"/>
                <a:gd name="adj2" fmla="val 5438763"/>
              </a:avLst>
            </a:prstGeom>
            <a:noFill/>
            <a:ln w="38100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defTabSz="1116273">
                <a:defRPr/>
              </a:pPr>
              <a:endParaRPr lang="en-ZA" sz="2143"/>
            </a:p>
          </xdr:txBody>
        </xdr:sp>
        <xdr:sp macro="" textlink="">
          <xdr:nvSpPr>
            <xdr:cNvPr id="31" name="Isosceles Triangle 30"/>
            <xdr:cNvSpPr/>
          </xdr:nvSpPr>
          <xdr:spPr>
            <a:xfrm rot="16200000">
              <a:off x="4363238" y="631727"/>
              <a:ext cx="1440160" cy="7683422"/>
            </a:xfrm>
            <a:prstGeom prst="triangle">
              <a:avLst/>
            </a:prstGeom>
            <a:solidFill>
              <a:srgbClr val="FF0000">
                <a:alpha val="20000"/>
              </a:srgbClr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defTabSz="1116273">
                <a:defRPr/>
              </a:pPr>
              <a:endParaRPr lang="en-ZA" sz="2143"/>
            </a:p>
          </xdr:txBody>
        </xdr:sp>
      </xdr:grpSp>
      <xdr:grpSp>
        <xdr:nvGrpSpPr>
          <xdr:cNvPr id="27" name="Group 26"/>
          <xdr:cNvGrpSpPr/>
        </xdr:nvGrpSpPr>
        <xdr:grpSpPr>
          <a:xfrm flipH="1">
            <a:off x="519507" y="3928166"/>
            <a:ext cx="8064897" cy="1440160"/>
            <a:chOff x="1064567" y="1980359"/>
            <a:chExt cx="8064897" cy="1440160"/>
          </a:xfrm>
        </xdr:grpSpPr>
        <xdr:sp macro="" textlink="">
          <xdr:nvSpPr>
            <xdr:cNvPr id="28" name="Arc 27"/>
            <xdr:cNvSpPr>
              <a:spLocks noChangeAspect="1"/>
            </xdr:cNvSpPr>
          </xdr:nvSpPr>
          <xdr:spPr>
            <a:xfrm flipH="1">
              <a:off x="1064567" y="2160438"/>
              <a:ext cx="720000" cy="1080000"/>
            </a:xfrm>
            <a:prstGeom prst="arc">
              <a:avLst>
                <a:gd name="adj1" fmla="val 16200000"/>
                <a:gd name="adj2" fmla="val 5438763"/>
              </a:avLst>
            </a:prstGeom>
            <a:ln w="3810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defTabSz="1116273">
                <a:defRPr/>
              </a:pPr>
              <a:endParaRPr lang="en-ZA" sz="2143"/>
            </a:p>
          </xdr:txBody>
        </xdr:sp>
        <xdr:sp macro="" textlink="">
          <xdr:nvSpPr>
            <xdr:cNvPr id="29" name="Isosceles Triangle 28"/>
            <xdr:cNvSpPr/>
          </xdr:nvSpPr>
          <xdr:spPr>
            <a:xfrm rot="16200000">
              <a:off x="4567673" y="-1141272"/>
              <a:ext cx="1440160" cy="7683422"/>
            </a:xfrm>
            <a:prstGeom prst="triangle">
              <a:avLst/>
            </a:prstGeom>
            <a:solidFill>
              <a:schemeClr val="accent1">
                <a:alpha val="20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defTabSz="1116273">
                <a:defRPr/>
              </a:pPr>
              <a:endParaRPr lang="en-ZA" sz="2143"/>
            </a:p>
          </xdr:txBody>
        </xdr:sp>
      </xdr:grpSp>
    </xdr:grpSp>
    <xdr:clientData/>
  </xdr:twoCellAnchor>
  <xdr:twoCellAnchor>
    <xdr:from>
      <xdr:col>1</xdr:col>
      <xdr:colOff>351626</xdr:colOff>
      <xdr:row>44</xdr:row>
      <xdr:rowOff>90752</xdr:rowOff>
    </xdr:from>
    <xdr:to>
      <xdr:col>10</xdr:col>
      <xdr:colOff>285391</xdr:colOff>
      <xdr:row>46</xdr:row>
      <xdr:rowOff>32997</xdr:rowOff>
    </xdr:to>
    <xdr:grpSp>
      <xdr:nvGrpSpPr>
        <xdr:cNvPr id="5" name="Group 4"/>
        <xdr:cNvGrpSpPr/>
      </xdr:nvGrpSpPr>
      <xdr:grpSpPr>
        <a:xfrm>
          <a:off x="961226" y="7310702"/>
          <a:ext cx="4829615" cy="266095"/>
          <a:chOff x="519507" y="3928166"/>
          <a:chExt cx="8885202" cy="1440160"/>
        </a:xfrm>
        <a:scene3d>
          <a:camera prst="orthographicFront">
            <a:rot lat="0" lon="0" rev="7800000"/>
          </a:camera>
          <a:lightRig rig="threePt" dir="t"/>
        </a:scene3d>
      </xdr:grpSpPr>
      <xdr:grpSp>
        <xdr:nvGrpSpPr>
          <xdr:cNvPr id="20" name="Group 19"/>
          <xdr:cNvGrpSpPr/>
        </xdr:nvGrpSpPr>
        <xdr:grpSpPr>
          <a:xfrm>
            <a:off x="1339812" y="3928166"/>
            <a:ext cx="8064897" cy="1440160"/>
            <a:chOff x="860132" y="3753358"/>
            <a:chExt cx="8064897" cy="1440160"/>
          </a:xfrm>
        </xdr:grpSpPr>
        <xdr:sp macro="" textlink="">
          <xdr:nvSpPr>
            <xdr:cNvPr id="24" name="Arc 23"/>
            <xdr:cNvSpPr>
              <a:spLocks noChangeAspect="1"/>
            </xdr:cNvSpPr>
          </xdr:nvSpPr>
          <xdr:spPr>
            <a:xfrm flipH="1">
              <a:off x="860132" y="3933437"/>
              <a:ext cx="720000" cy="1080000"/>
            </a:xfrm>
            <a:prstGeom prst="arc">
              <a:avLst>
                <a:gd name="adj1" fmla="val 16200000"/>
                <a:gd name="adj2" fmla="val 5438763"/>
              </a:avLst>
            </a:prstGeom>
            <a:noFill/>
            <a:ln w="38100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defTabSz="1116273">
                <a:defRPr/>
              </a:pPr>
              <a:endParaRPr lang="en-ZA" sz="2143"/>
            </a:p>
          </xdr:txBody>
        </xdr:sp>
        <xdr:sp macro="" textlink="">
          <xdr:nvSpPr>
            <xdr:cNvPr id="25" name="Isosceles Triangle 24"/>
            <xdr:cNvSpPr/>
          </xdr:nvSpPr>
          <xdr:spPr>
            <a:xfrm rot="16200000">
              <a:off x="4363238" y="631727"/>
              <a:ext cx="1440160" cy="7683422"/>
            </a:xfrm>
            <a:prstGeom prst="triangle">
              <a:avLst/>
            </a:prstGeom>
            <a:solidFill>
              <a:srgbClr val="FF0000">
                <a:alpha val="20000"/>
              </a:srgbClr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defTabSz="1116273">
                <a:defRPr/>
              </a:pPr>
              <a:endParaRPr lang="en-ZA" sz="2143"/>
            </a:p>
          </xdr:txBody>
        </xdr:sp>
      </xdr:grpSp>
      <xdr:grpSp>
        <xdr:nvGrpSpPr>
          <xdr:cNvPr id="21" name="Group 20"/>
          <xdr:cNvGrpSpPr/>
        </xdr:nvGrpSpPr>
        <xdr:grpSpPr>
          <a:xfrm flipH="1">
            <a:off x="519507" y="3928166"/>
            <a:ext cx="8064897" cy="1440160"/>
            <a:chOff x="1064567" y="1980359"/>
            <a:chExt cx="8064897" cy="1440160"/>
          </a:xfrm>
        </xdr:grpSpPr>
        <xdr:sp macro="" textlink="">
          <xdr:nvSpPr>
            <xdr:cNvPr id="22" name="Arc 21"/>
            <xdr:cNvSpPr>
              <a:spLocks noChangeAspect="1"/>
            </xdr:cNvSpPr>
          </xdr:nvSpPr>
          <xdr:spPr>
            <a:xfrm flipH="1">
              <a:off x="1064567" y="2160438"/>
              <a:ext cx="720000" cy="1080000"/>
            </a:xfrm>
            <a:prstGeom prst="arc">
              <a:avLst>
                <a:gd name="adj1" fmla="val 16200000"/>
                <a:gd name="adj2" fmla="val 5438763"/>
              </a:avLst>
            </a:prstGeom>
            <a:ln w="3810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defTabSz="1116273">
                <a:defRPr/>
              </a:pPr>
              <a:endParaRPr lang="en-ZA" sz="2143"/>
            </a:p>
          </xdr:txBody>
        </xdr:sp>
        <xdr:sp macro="" textlink="">
          <xdr:nvSpPr>
            <xdr:cNvPr id="23" name="Isosceles Triangle 22"/>
            <xdr:cNvSpPr/>
          </xdr:nvSpPr>
          <xdr:spPr>
            <a:xfrm rot="16200000">
              <a:off x="4567673" y="-1141272"/>
              <a:ext cx="1440160" cy="7683422"/>
            </a:xfrm>
            <a:prstGeom prst="triangle">
              <a:avLst/>
            </a:prstGeom>
            <a:solidFill>
              <a:schemeClr val="accent1">
                <a:alpha val="20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defTabSz="1116273">
                <a:defRPr/>
              </a:pPr>
              <a:endParaRPr lang="en-ZA" sz="2143"/>
            </a:p>
          </xdr:txBody>
        </xdr:sp>
      </xdr:grpSp>
    </xdr:grpSp>
    <xdr:clientData/>
  </xdr:twoCellAnchor>
  <xdr:twoCellAnchor>
    <xdr:from>
      <xdr:col>3</xdr:col>
      <xdr:colOff>511923</xdr:colOff>
      <xdr:row>61</xdr:row>
      <xdr:rowOff>70565</xdr:rowOff>
    </xdr:from>
    <xdr:to>
      <xdr:col>12</xdr:col>
      <xdr:colOff>122442</xdr:colOff>
      <xdr:row>63</xdr:row>
      <xdr:rowOff>13078</xdr:rowOff>
    </xdr:to>
    <xdr:grpSp>
      <xdr:nvGrpSpPr>
        <xdr:cNvPr id="6" name="Group 5"/>
        <xdr:cNvGrpSpPr>
          <a:grpSpLocks/>
        </xdr:cNvGrpSpPr>
      </xdr:nvGrpSpPr>
      <xdr:grpSpPr bwMode="auto">
        <a:xfrm>
          <a:off x="2016873" y="10043240"/>
          <a:ext cx="4830219" cy="266363"/>
          <a:chOff x="519507" y="3928167"/>
          <a:chExt cx="8885202" cy="1440160"/>
        </a:xfrm>
      </xdr:grpSpPr>
      <xdr:grpSp>
        <xdr:nvGrpSpPr>
          <xdr:cNvPr id="14" name="Group 13"/>
          <xdr:cNvGrpSpPr>
            <a:grpSpLocks/>
          </xdr:cNvGrpSpPr>
        </xdr:nvGrpSpPr>
        <xdr:grpSpPr bwMode="auto">
          <a:xfrm>
            <a:off x="1339600" y="3928167"/>
            <a:ext cx="8065109" cy="1440160"/>
            <a:chOff x="859920" y="3753359"/>
            <a:chExt cx="8065109" cy="1440160"/>
          </a:xfrm>
        </xdr:grpSpPr>
        <xdr:sp macro="" textlink="">
          <xdr:nvSpPr>
            <xdr:cNvPr id="18" name="Arc 17"/>
            <xdr:cNvSpPr>
              <a:spLocks noChangeAspect="1"/>
            </xdr:cNvSpPr>
          </xdr:nvSpPr>
          <xdr:spPr>
            <a:xfrm flipH="1">
              <a:off x="859920" y="3930999"/>
              <a:ext cx="720845" cy="1084879"/>
            </a:xfrm>
            <a:prstGeom prst="arc">
              <a:avLst>
                <a:gd name="adj1" fmla="val 16200000"/>
                <a:gd name="adj2" fmla="val 5438763"/>
              </a:avLst>
            </a:prstGeom>
            <a:noFill/>
            <a:ln w="38100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defTabSz="1116273">
                <a:defRPr/>
              </a:pPr>
              <a:endParaRPr lang="en-ZA" sz="2143"/>
            </a:p>
          </xdr:txBody>
        </xdr:sp>
        <xdr:sp macro="" textlink="">
          <xdr:nvSpPr>
            <xdr:cNvPr id="19" name="Isosceles Triangle 18"/>
            <xdr:cNvSpPr/>
          </xdr:nvSpPr>
          <xdr:spPr>
            <a:xfrm rot="16200000">
              <a:off x="4363053" y="631542"/>
              <a:ext cx="1440160" cy="7683793"/>
            </a:xfrm>
            <a:prstGeom prst="triangle">
              <a:avLst/>
            </a:prstGeom>
            <a:solidFill>
              <a:srgbClr val="FF0000">
                <a:alpha val="20000"/>
              </a:srgbClr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defTabSz="1116273">
                <a:defRPr/>
              </a:pPr>
              <a:endParaRPr lang="en-ZA" sz="2143"/>
            </a:p>
          </xdr:txBody>
        </xdr:sp>
      </xdr:grpSp>
      <xdr:grpSp>
        <xdr:nvGrpSpPr>
          <xdr:cNvPr id="15" name="Group 14"/>
          <xdr:cNvGrpSpPr>
            <a:grpSpLocks/>
          </xdr:cNvGrpSpPr>
        </xdr:nvGrpSpPr>
        <xdr:grpSpPr bwMode="auto">
          <a:xfrm flipH="1">
            <a:off x="519507" y="3928167"/>
            <a:ext cx="8065109" cy="1440160"/>
            <a:chOff x="1064355" y="1980360"/>
            <a:chExt cx="8065109" cy="1440160"/>
          </a:xfrm>
        </xdr:grpSpPr>
        <xdr:sp macro="" textlink="">
          <xdr:nvSpPr>
            <xdr:cNvPr id="16" name="Arc 15"/>
            <xdr:cNvSpPr>
              <a:spLocks noChangeAspect="1"/>
            </xdr:cNvSpPr>
          </xdr:nvSpPr>
          <xdr:spPr>
            <a:xfrm flipH="1">
              <a:off x="1064355" y="2158000"/>
              <a:ext cx="720845" cy="1084879"/>
            </a:xfrm>
            <a:prstGeom prst="arc">
              <a:avLst>
                <a:gd name="adj1" fmla="val 16200000"/>
                <a:gd name="adj2" fmla="val 5438763"/>
              </a:avLst>
            </a:prstGeom>
            <a:ln w="3810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defTabSz="1116273">
                <a:defRPr/>
              </a:pPr>
              <a:endParaRPr lang="en-ZA" sz="2143"/>
            </a:p>
          </xdr:txBody>
        </xdr:sp>
        <xdr:sp macro="" textlink="">
          <xdr:nvSpPr>
            <xdr:cNvPr id="17" name="Isosceles Triangle 16"/>
            <xdr:cNvSpPr/>
          </xdr:nvSpPr>
          <xdr:spPr>
            <a:xfrm rot="16200000">
              <a:off x="4567488" y="-1141457"/>
              <a:ext cx="1440160" cy="7683793"/>
            </a:xfrm>
            <a:prstGeom prst="triangle">
              <a:avLst/>
            </a:prstGeom>
            <a:solidFill>
              <a:schemeClr val="accent1">
                <a:alpha val="20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defTabSz="1116273">
                <a:defRPr/>
              </a:pPr>
              <a:endParaRPr lang="en-ZA" sz="2143"/>
            </a:p>
          </xdr:txBody>
        </xdr:sp>
      </xdr:grpSp>
    </xdr:grpSp>
    <xdr:clientData/>
  </xdr:twoCellAnchor>
  <xdr:twoCellAnchor>
    <xdr:from>
      <xdr:col>8</xdr:col>
      <xdr:colOff>387863</xdr:colOff>
      <xdr:row>50</xdr:row>
      <xdr:rowOff>59604</xdr:rowOff>
    </xdr:from>
    <xdr:to>
      <xdr:col>16</xdr:col>
      <xdr:colOff>131128</xdr:colOff>
      <xdr:row>52</xdr:row>
      <xdr:rowOff>1849</xdr:rowOff>
    </xdr:to>
    <xdr:grpSp>
      <xdr:nvGrpSpPr>
        <xdr:cNvPr id="7" name="Group 6"/>
        <xdr:cNvGrpSpPr/>
      </xdr:nvGrpSpPr>
      <xdr:grpSpPr>
        <a:xfrm>
          <a:off x="4674113" y="8251104"/>
          <a:ext cx="4829615" cy="266095"/>
          <a:chOff x="519507" y="3928166"/>
          <a:chExt cx="8885202" cy="1440160"/>
        </a:xfrm>
        <a:scene3d>
          <a:camera prst="orthographicFront">
            <a:rot lat="0" lon="0" rev="16200000"/>
          </a:camera>
          <a:lightRig rig="threePt" dir="t"/>
        </a:scene3d>
      </xdr:grpSpPr>
      <xdr:grpSp>
        <xdr:nvGrpSpPr>
          <xdr:cNvPr id="8" name="Group 7"/>
          <xdr:cNvGrpSpPr/>
        </xdr:nvGrpSpPr>
        <xdr:grpSpPr>
          <a:xfrm>
            <a:off x="1339812" y="3928166"/>
            <a:ext cx="8064897" cy="1440160"/>
            <a:chOff x="860132" y="3753358"/>
            <a:chExt cx="8064897" cy="1440160"/>
          </a:xfrm>
        </xdr:grpSpPr>
        <xdr:sp macro="" textlink="">
          <xdr:nvSpPr>
            <xdr:cNvPr id="12" name="Arc 11"/>
            <xdr:cNvSpPr>
              <a:spLocks noChangeAspect="1"/>
            </xdr:cNvSpPr>
          </xdr:nvSpPr>
          <xdr:spPr>
            <a:xfrm flipH="1">
              <a:off x="860132" y="3933437"/>
              <a:ext cx="720000" cy="1080000"/>
            </a:xfrm>
            <a:prstGeom prst="arc">
              <a:avLst>
                <a:gd name="adj1" fmla="val 16200000"/>
                <a:gd name="adj2" fmla="val 5438763"/>
              </a:avLst>
            </a:prstGeom>
            <a:noFill/>
            <a:ln w="38100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defTabSz="1116273">
                <a:defRPr/>
              </a:pPr>
              <a:endParaRPr lang="en-ZA" sz="2143"/>
            </a:p>
          </xdr:txBody>
        </xdr:sp>
        <xdr:sp macro="" textlink="">
          <xdr:nvSpPr>
            <xdr:cNvPr id="13" name="Isosceles Triangle 12"/>
            <xdr:cNvSpPr/>
          </xdr:nvSpPr>
          <xdr:spPr>
            <a:xfrm rot="16200000">
              <a:off x="4363238" y="631727"/>
              <a:ext cx="1440160" cy="7683422"/>
            </a:xfrm>
            <a:prstGeom prst="triangle">
              <a:avLst/>
            </a:prstGeom>
            <a:solidFill>
              <a:srgbClr val="FF0000">
                <a:alpha val="20000"/>
              </a:srgbClr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defTabSz="1116273">
                <a:defRPr/>
              </a:pPr>
              <a:endParaRPr lang="en-ZA" sz="2143"/>
            </a:p>
          </xdr:txBody>
        </xdr:sp>
      </xdr:grpSp>
      <xdr:grpSp>
        <xdr:nvGrpSpPr>
          <xdr:cNvPr id="9" name="Group 8"/>
          <xdr:cNvGrpSpPr/>
        </xdr:nvGrpSpPr>
        <xdr:grpSpPr>
          <a:xfrm flipH="1">
            <a:off x="519507" y="3928166"/>
            <a:ext cx="8064897" cy="1440160"/>
            <a:chOff x="1064567" y="1980359"/>
            <a:chExt cx="8064897" cy="1440160"/>
          </a:xfrm>
        </xdr:grpSpPr>
        <xdr:sp macro="" textlink="">
          <xdr:nvSpPr>
            <xdr:cNvPr id="10" name="Arc 9"/>
            <xdr:cNvSpPr>
              <a:spLocks noChangeAspect="1"/>
            </xdr:cNvSpPr>
          </xdr:nvSpPr>
          <xdr:spPr>
            <a:xfrm flipH="1">
              <a:off x="1064567" y="2160438"/>
              <a:ext cx="720000" cy="1080000"/>
            </a:xfrm>
            <a:prstGeom prst="arc">
              <a:avLst>
                <a:gd name="adj1" fmla="val 16200000"/>
                <a:gd name="adj2" fmla="val 5438763"/>
              </a:avLst>
            </a:prstGeom>
            <a:ln w="3810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defTabSz="1116273">
                <a:defRPr/>
              </a:pPr>
              <a:endParaRPr lang="en-ZA" sz="2143"/>
            </a:p>
          </xdr:txBody>
        </xdr:sp>
        <xdr:sp macro="" textlink="">
          <xdr:nvSpPr>
            <xdr:cNvPr id="11" name="Isosceles Triangle 10"/>
            <xdr:cNvSpPr/>
          </xdr:nvSpPr>
          <xdr:spPr>
            <a:xfrm rot="16200000">
              <a:off x="4567673" y="-1141272"/>
              <a:ext cx="1440160" cy="7683422"/>
            </a:xfrm>
            <a:prstGeom prst="triangle">
              <a:avLst/>
            </a:prstGeom>
            <a:solidFill>
              <a:schemeClr val="accent1">
                <a:alpha val="20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defTabSz="1116273">
                <a:defRPr/>
              </a:pPr>
              <a:endParaRPr lang="en-ZA" sz="2143"/>
            </a:p>
          </xdr:txBody>
        </xdr:sp>
      </xdr:grpSp>
    </xdr:grpSp>
    <xdr:clientData/>
  </xdr:twoCellAnchor>
  <xdr:twoCellAnchor>
    <xdr:from>
      <xdr:col>9</xdr:col>
      <xdr:colOff>438150</xdr:colOff>
      <xdr:row>42</xdr:row>
      <xdr:rowOff>142875</xdr:rowOff>
    </xdr:from>
    <xdr:to>
      <xdr:col>12</xdr:col>
      <xdr:colOff>166526</xdr:colOff>
      <xdr:row>51</xdr:row>
      <xdr:rowOff>25402</xdr:rowOff>
    </xdr:to>
    <xdr:sp macro="" textlink="">
      <xdr:nvSpPr>
        <xdr:cNvPr id="44" name="Oval 43"/>
        <xdr:cNvSpPr/>
      </xdr:nvSpPr>
      <xdr:spPr>
        <a:xfrm>
          <a:off x="5334000" y="6981825"/>
          <a:ext cx="1557176" cy="1339852"/>
        </a:xfrm>
        <a:prstGeom prst="ellipse">
          <a:avLst/>
        </a:prstGeom>
        <a:solidFill>
          <a:srgbClr val="000000">
            <a:alpha val="5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1116273">
            <a:defRPr/>
          </a:pPr>
          <a:endParaRPr lang="en-ZA" sz="2143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4</xdr:col>
      <xdr:colOff>523875</xdr:colOff>
      <xdr:row>12</xdr:row>
      <xdr:rowOff>95250</xdr:rowOff>
    </xdr:to>
    <xdr:pic>
      <xdr:nvPicPr>
        <xdr:cNvPr id="9223" name="Picture 1" descr="Diffracti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29622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illiam@stucke.co.za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William@stucke.co.za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William@stucke.co.za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William@stucke.co.za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William@stucke.co.za" TargetMode="External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6"/>
  <sheetViews>
    <sheetView topLeftCell="A22" workbookViewId="0">
      <selection activeCell="A36" sqref="A36:F36"/>
    </sheetView>
  </sheetViews>
  <sheetFormatPr defaultRowHeight="12.75" x14ac:dyDescent="0.2"/>
  <cols>
    <col min="1" max="1" width="9.140625" style="6"/>
    <col min="2" max="2" width="11" customWidth="1"/>
    <col min="3" max="3" width="12.28515625" customWidth="1"/>
    <col min="4" max="4" width="11.85546875" customWidth="1"/>
    <col min="5" max="5" width="16" customWidth="1"/>
    <col min="6" max="6" width="9.5703125" customWidth="1"/>
    <col min="7" max="7" width="8.140625" customWidth="1"/>
    <col min="8" max="9" width="4.7109375" customWidth="1"/>
  </cols>
  <sheetData>
    <row r="1" spans="1:10" ht="18" x14ac:dyDescent="0.25">
      <c r="A1" s="5" t="s">
        <v>51</v>
      </c>
    </row>
    <row r="2" spans="1:10" x14ac:dyDescent="0.2">
      <c r="A2" s="6" t="s">
        <v>1</v>
      </c>
      <c r="B2">
        <v>2400</v>
      </c>
      <c r="C2" t="s">
        <v>2</v>
      </c>
      <c r="D2" t="s">
        <v>11</v>
      </c>
      <c r="F2">
        <v>30</v>
      </c>
      <c r="G2" t="s">
        <v>12</v>
      </c>
    </row>
    <row r="3" spans="1:10" x14ac:dyDescent="0.2">
      <c r="A3" s="6" t="s">
        <v>13</v>
      </c>
      <c r="B3">
        <f>3*10^8/(B2/1000*10^9)</f>
        <v>0.125</v>
      </c>
      <c r="C3" t="s">
        <v>4</v>
      </c>
      <c r="D3" t="s">
        <v>14</v>
      </c>
      <c r="F3">
        <v>6</v>
      </c>
      <c r="G3" t="s">
        <v>5</v>
      </c>
    </row>
    <row r="4" spans="1:10" x14ac:dyDescent="0.2">
      <c r="A4" s="7" t="s">
        <v>0</v>
      </c>
      <c r="B4" s="3" t="s">
        <v>3</v>
      </c>
      <c r="C4" s="3" t="s">
        <v>6</v>
      </c>
      <c r="D4" s="3" t="s">
        <v>10</v>
      </c>
      <c r="E4" s="3"/>
      <c r="F4" s="3" t="s">
        <v>7</v>
      </c>
      <c r="G4" s="3" t="s">
        <v>7</v>
      </c>
    </row>
    <row r="5" spans="1:10" x14ac:dyDescent="0.2">
      <c r="A5" s="7" t="s">
        <v>4</v>
      </c>
      <c r="B5" s="3" t="s">
        <v>5</v>
      </c>
      <c r="C5" s="3" t="s">
        <v>4</v>
      </c>
      <c r="D5" s="3" t="s">
        <v>4</v>
      </c>
      <c r="E5" s="3"/>
      <c r="F5" s="3" t="s">
        <v>9</v>
      </c>
      <c r="G5" s="3" t="s">
        <v>8</v>
      </c>
    </row>
    <row r="6" spans="1:10" x14ac:dyDescent="0.2">
      <c r="A6" s="8">
        <v>1</v>
      </c>
      <c r="B6" s="1">
        <f>100+20*LOG(A6/1000)</f>
        <v>40</v>
      </c>
      <c r="C6" s="1">
        <f>SQRT(A6*0.125)/2</f>
        <v>0.17677669529663689</v>
      </c>
      <c r="D6" s="4">
        <f>C6*0.6</f>
        <v>0.10606601717798213</v>
      </c>
      <c r="E6" s="1"/>
      <c r="F6" s="2">
        <v>5</v>
      </c>
      <c r="G6" s="1">
        <f>10*LOG(F6)</f>
        <v>6.9897000433601884</v>
      </c>
    </row>
    <row r="7" spans="1:10" x14ac:dyDescent="0.2">
      <c r="A7" s="9">
        <v>5</v>
      </c>
      <c r="B7" s="1">
        <f>100+20*LOG(A7/1000)</f>
        <v>53.979400086720375</v>
      </c>
      <c r="C7" s="1">
        <f>SQRT(A7*0.125)/2</f>
        <v>0.39528470752104744</v>
      </c>
      <c r="D7" s="4">
        <f>C7*0.6</f>
        <v>0.23717082451262844</v>
      </c>
      <c r="E7" s="1"/>
      <c r="F7" s="2">
        <v>5</v>
      </c>
      <c r="G7" s="1">
        <f>10*LOG(F7)</f>
        <v>6.9897000433601884</v>
      </c>
    </row>
    <row r="8" spans="1:10" x14ac:dyDescent="0.2">
      <c r="A8" s="6">
        <v>10</v>
      </c>
      <c r="B8" s="1">
        <f>100+20*LOG(A8/1000)</f>
        <v>60</v>
      </c>
      <c r="C8" s="1">
        <f t="shared" ref="C8:C28" si="0">SQRT(A8*0.125)/2</f>
        <v>0.55901699437494745</v>
      </c>
      <c r="D8" s="4">
        <f t="shared" ref="D8:D34" si="1">C8*0.6</f>
        <v>0.33541019662496846</v>
      </c>
      <c r="E8" s="1"/>
      <c r="F8">
        <v>10</v>
      </c>
      <c r="G8" s="1">
        <f t="shared" ref="G8:G34" si="2">10*LOG(F8)</f>
        <v>10</v>
      </c>
    </row>
    <row r="9" spans="1:10" x14ac:dyDescent="0.2">
      <c r="A9" s="6">
        <v>20</v>
      </c>
      <c r="B9" s="1">
        <f t="shared" ref="B9:B34" si="3">100+20*LOG(A9/1000)</f>
        <v>66.020599913279625</v>
      </c>
      <c r="C9" s="1">
        <f t="shared" si="0"/>
        <v>0.79056941504209488</v>
      </c>
      <c r="D9" s="4">
        <f t="shared" si="1"/>
        <v>0.47434164902525688</v>
      </c>
      <c r="E9" s="1"/>
      <c r="F9">
        <v>20</v>
      </c>
      <c r="G9" s="1">
        <f t="shared" si="2"/>
        <v>13.010299956639813</v>
      </c>
    </row>
    <row r="10" spans="1:10" x14ac:dyDescent="0.2">
      <c r="B10" s="1"/>
      <c r="C10" s="1"/>
      <c r="D10" s="4"/>
      <c r="E10" s="1"/>
      <c r="F10">
        <v>32</v>
      </c>
      <c r="G10" s="1">
        <f t="shared" si="2"/>
        <v>15.051499783199061</v>
      </c>
    </row>
    <row r="11" spans="1:10" x14ac:dyDescent="0.2">
      <c r="A11" s="6">
        <v>50</v>
      </c>
      <c r="B11" s="1">
        <f t="shared" si="3"/>
        <v>73.979400086720375</v>
      </c>
      <c r="C11" s="1">
        <f t="shared" si="0"/>
        <v>1.25</v>
      </c>
      <c r="D11" s="4">
        <f t="shared" si="1"/>
        <v>0.75</v>
      </c>
      <c r="E11" s="1"/>
      <c r="F11">
        <v>50</v>
      </c>
      <c r="G11" s="1">
        <f t="shared" si="2"/>
        <v>16.989700043360187</v>
      </c>
    </row>
    <row r="12" spans="1:10" x14ac:dyDescent="0.2">
      <c r="B12" s="1"/>
      <c r="C12" s="1"/>
      <c r="D12" s="4"/>
      <c r="E12" s="1"/>
      <c r="F12">
        <v>65</v>
      </c>
      <c r="G12" s="1">
        <f t="shared" si="2"/>
        <v>18.129133566428553</v>
      </c>
    </row>
    <row r="13" spans="1:10" x14ac:dyDescent="0.2">
      <c r="A13" s="6">
        <v>100</v>
      </c>
      <c r="B13" s="1">
        <f t="shared" si="3"/>
        <v>80</v>
      </c>
      <c r="C13" s="1">
        <f t="shared" si="0"/>
        <v>1.7677669529663689</v>
      </c>
      <c r="D13" s="4">
        <f t="shared" si="1"/>
        <v>1.0606601717798212</v>
      </c>
      <c r="E13" s="1"/>
      <c r="F13">
        <v>100</v>
      </c>
      <c r="G13" s="1">
        <f t="shared" si="2"/>
        <v>20</v>
      </c>
      <c r="J13">
        <f>10^(G13/10)</f>
        <v>100</v>
      </c>
    </row>
    <row r="14" spans="1:10" x14ac:dyDescent="0.2">
      <c r="A14" s="6">
        <v>120</v>
      </c>
      <c r="B14" s="1">
        <f t="shared" si="3"/>
        <v>81.583624920952502</v>
      </c>
      <c r="C14" s="1">
        <f t="shared" si="0"/>
        <v>1.9364916731037085</v>
      </c>
      <c r="D14" s="4">
        <f t="shared" si="1"/>
        <v>1.1618950038622251</v>
      </c>
      <c r="E14" s="1"/>
      <c r="F14">
        <v>120</v>
      </c>
      <c r="G14" s="1">
        <f t="shared" si="2"/>
        <v>20.791812460476248</v>
      </c>
      <c r="J14">
        <f t="shared" ref="J14:J22" si="4">10^(G14/10)</f>
        <v>119.99999999999997</v>
      </c>
    </row>
    <row r="15" spans="1:10" x14ac:dyDescent="0.2">
      <c r="A15" s="6">
        <v>150</v>
      </c>
      <c r="B15" s="1">
        <f t="shared" si="3"/>
        <v>83.521825181113627</v>
      </c>
      <c r="C15" s="1">
        <f t="shared" si="0"/>
        <v>2.1650635094610968</v>
      </c>
      <c r="D15" s="4">
        <f t="shared" si="1"/>
        <v>1.299038105676658</v>
      </c>
      <c r="E15" s="1"/>
      <c r="F15">
        <v>150</v>
      </c>
      <c r="G15" s="1">
        <f t="shared" si="2"/>
        <v>21.760912590556813</v>
      </c>
      <c r="J15">
        <f t="shared" si="4"/>
        <v>150.00000000000009</v>
      </c>
    </row>
    <row r="16" spans="1:10" x14ac:dyDescent="0.2">
      <c r="A16" s="6">
        <v>165</v>
      </c>
      <c r="B16" s="1">
        <f t="shared" si="3"/>
        <v>84.34967888427812</v>
      </c>
      <c r="C16" s="1">
        <f t="shared" si="0"/>
        <v>2.2707377655731187</v>
      </c>
      <c r="D16" s="4">
        <f t="shared" si="1"/>
        <v>1.3624426593438712</v>
      </c>
      <c r="E16" s="1"/>
      <c r="G16" s="1"/>
    </row>
    <row r="17" spans="1:10" x14ac:dyDescent="0.2">
      <c r="A17" s="6">
        <v>200</v>
      </c>
      <c r="B17" s="1">
        <f t="shared" si="3"/>
        <v>86.020599913279625</v>
      </c>
      <c r="C17" s="1">
        <f t="shared" si="0"/>
        <v>2.5</v>
      </c>
      <c r="D17" s="4">
        <f t="shared" si="1"/>
        <v>1.5</v>
      </c>
      <c r="E17" s="1"/>
      <c r="F17">
        <v>200</v>
      </c>
      <c r="G17" s="1">
        <f t="shared" si="2"/>
        <v>23.010299956639813</v>
      </c>
      <c r="J17">
        <f t="shared" si="4"/>
        <v>200.00000000000011</v>
      </c>
    </row>
    <row r="18" spans="1:10" x14ac:dyDescent="0.2">
      <c r="A18" s="6">
        <v>220</v>
      </c>
      <c r="B18" s="1">
        <f t="shared" si="3"/>
        <v>86.848453616444118</v>
      </c>
      <c r="C18" s="1">
        <f t="shared" si="0"/>
        <v>2.6220221204253789</v>
      </c>
      <c r="D18" s="4">
        <f t="shared" si="1"/>
        <v>1.5732132722552272</v>
      </c>
      <c r="E18" s="1"/>
      <c r="F18">
        <v>220</v>
      </c>
      <c r="G18" s="1">
        <f t="shared" si="2"/>
        <v>23.424226808222063</v>
      </c>
      <c r="J18">
        <f t="shared" si="4"/>
        <v>220.00000000000009</v>
      </c>
    </row>
    <row r="19" spans="1:10" x14ac:dyDescent="0.2">
      <c r="A19" s="6">
        <v>250</v>
      </c>
      <c r="B19" s="1">
        <f t="shared" si="3"/>
        <v>87.95880017344075</v>
      </c>
      <c r="C19" s="1">
        <f t="shared" si="0"/>
        <v>2.7950849718747373</v>
      </c>
      <c r="D19" s="4">
        <f t="shared" si="1"/>
        <v>1.6770509831248424</v>
      </c>
      <c r="E19" s="1"/>
      <c r="F19">
        <v>250</v>
      </c>
      <c r="G19" s="1">
        <f t="shared" si="2"/>
        <v>23.979400086720375</v>
      </c>
      <c r="J19">
        <f t="shared" si="4"/>
        <v>250.00000000000011</v>
      </c>
    </row>
    <row r="20" spans="1:10" x14ac:dyDescent="0.2">
      <c r="A20" s="6">
        <v>300</v>
      </c>
      <c r="B20" s="1">
        <f t="shared" si="3"/>
        <v>89.542425094393252</v>
      </c>
      <c r="C20" s="1">
        <f t="shared" si="0"/>
        <v>3.0618621784789726</v>
      </c>
      <c r="D20" s="4">
        <f t="shared" si="1"/>
        <v>1.8371173070873834</v>
      </c>
      <c r="E20" s="1"/>
      <c r="F20">
        <v>300</v>
      </c>
      <c r="G20" s="1">
        <f t="shared" si="2"/>
        <v>24.771212547196626</v>
      </c>
      <c r="J20">
        <f t="shared" si="4"/>
        <v>300.00000000000023</v>
      </c>
    </row>
    <row r="21" spans="1:10" x14ac:dyDescent="0.2">
      <c r="A21" s="6">
        <v>400</v>
      </c>
      <c r="B21" s="1">
        <f t="shared" si="3"/>
        <v>92.04119982655925</v>
      </c>
      <c r="C21" s="1">
        <f t="shared" si="0"/>
        <v>3.5355339059327378</v>
      </c>
      <c r="D21" s="4">
        <f t="shared" si="1"/>
        <v>2.1213203435596424</v>
      </c>
      <c r="E21" s="1"/>
      <c r="F21">
        <v>400</v>
      </c>
      <c r="G21" s="1">
        <f t="shared" si="2"/>
        <v>26.020599913279625</v>
      </c>
      <c r="J21">
        <f t="shared" si="4"/>
        <v>400.00000000000023</v>
      </c>
    </row>
    <row r="22" spans="1:10" x14ac:dyDescent="0.2">
      <c r="A22" s="6">
        <v>500</v>
      </c>
      <c r="B22" s="1">
        <f t="shared" si="3"/>
        <v>93.979400086720375</v>
      </c>
      <c r="C22" s="1">
        <f t="shared" si="0"/>
        <v>3.9528470752104741</v>
      </c>
      <c r="D22" s="4">
        <f t="shared" si="1"/>
        <v>2.3717082451262845</v>
      </c>
      <c r="E22" s="1"/>
      <c r="F22">
        <v>500</v>
      </c>
      <c r="G22" s="1">
        <f t="shared" si="2"/>
        <v>26.989700043360187</v>
      </c>
      <c r="J22">
        <f t="shared" si="4"/>
        <v>500.00000000000028</v>
      </c>
    </row>
    <row r="23" spans="1:10" x14ac:dyDescent="0.2">
      <c r="A23" s="6">
        <v>1000</v>
      </c>
      <c r="B23" s="1">
        <f t="shared" si="3"/>
        <v>100</v>
      </c>
      <c r="C23" s="1">
        <f t="shared" si="0"/>
        <v>5.5901699437494745</v>
      </c>
      <c r="D23" s="4">
        <f t="shared" si="1"/>
        <v>3.3541019662496847</v>
      </c>
      <c r="E23" s="1"/>
      <c r="F23">
        <v>1000</v>
      </c>
      <c r="G23" s="1">
        <f t="shared" si="2"/>
        <v>30</v>
      </c>
    </row>
    <row r="24" spans="1:10" x14ac:dyDescent="0.2">
      <c r="A24" s="6">
        <v>1600</v>
      </c>
      <c r="B24" s="1">
        <f t="shared" si="3"/>
        <v>104.0823996531185</v>
      </c>
      <c r="C24" s="1">
        <f t="shared" si="0"/>
        <v>7.0710678118654755</v>
      </c>
      <c r="D24" s="4">
        <f t="shared" si="1"/>
        <v>4.2426406871192848</v>
      </c>
      <c r="E24" s="1"/>
      <c r="F24">
        <v>1000</v>
      </c>
      <c r="G24" s="1">
        <f t="shared" si="2"/>
        <v>30</v>
      </c>
    </row>
    <row r="25" spans="1:10" x14ac:dyDescent="0.2">
      <c r="A25" s="6">
        <v>2000</v>
      </c>
      <c r="B25" s="1">
        <f t="shared" si="3"/>
        <v>106.02059991327963</v>
      </c>
      <c r="C25" s="1">
        <f t="shared" si="0"/>
        <v>7.9056941504209481</v>
      </c>
      <c r="D25" s="4">
        <f t="shared" si="1"/>
        <v>4.7434164902525691</v>
      </c>
      <c r="E25" s="1"/>
      <c r="F25">
        <v>2000</v>
      </c>
      <c r="G25" s="1">
        <f t="shared" si="2"/>
        <v>33.010299956639813</v>
      </c>
    </row>
    <row r="26" spans="1:10" x14ac:dyDescent="0.2">
      <c r="A26" s="6">
        <v>3000</v>
      </c>
      <c r="B26" s="1">
        <f t="shared" si="3"/>
        <v>109.54242509439325</v>
      </c>
      <c r="C26" s="1">
        <f t="shared" si="0"/>
        <v>9.6824583655185421</v>
      </c>
      <c r="D26" s="4">
        <f t="shared" si="1"/>
        <v>5.8094750193111251</v>
      </c>
      <c r="E26" s="1"/>
      <c r="F26">
        <v>3000</v>
      </c>
      <c r="G26" s="1">
        <f t="shared" si="2"/>
        <v>34.771212547196626</v>
      </c>
    </row>
    <row r="27" spans="1:10" x14ac:dyDescent="0.2">
      <c r="A27" s="6">
        <v>5000</v>
      </c>
      <c r="B27" s="1">
        <f t="shared" si="3"/>
        <v>113.97940008672037</v>
      </c>
      <c r="C27" s="1">
        <f t="shared" si="0"/>
        <v>12.5</v>
      </c>
      <c r="D27" s="4">
        <f t="shared" si="1"/>
        <v>7.5</v>
      </c>
      <c r="E27" s="1"/>
      <c r="F27">
        <v>5000</v>
      </c>
      <c r="G27" s="1">
        <f t="shared" si="2"/>
        <v>36.989700043360187</v>
      </c>
    </row>
    <row r="28" spans="1:10" x14ac:dyDescent="0.2">
      <c r="A28" s="6">
        <v>10000</v>
      </c>
      <c r="B28" s="1">
        <f t="shared" si="3"/>
        <v>120</v>
      </c>
      <c r="C28" s="1">
        <f t="shared" si="0"/>
        <v>17.677669529663689</v>
      </c>
      <c r="D28" s="4">
        <f t="shared" si="1"/>
        <v>10.606601717798213</v>
      </c>
      <c r="E28" s="1"/>
      <c r="F28" s="6">
        <v>10000</v>
      </c>
      <c r="G28" s="1">
        <f t="shared" si="2"/>
        <v>40</v>
      </c>
    </row>
    <row r="29" spans="1:10" x14ac:dyDescent="0.2">
      <c r="A29" s="6">
        <v>20000</v>
      </c>
      <c r="B29" s="1">
        <f t="shared" si="3"/>
        <v>126.02059991327963</v>
      </c>
      <c r="C29" s="1">
        <f t="shared" ref="C29:C34" si="5">SQRT(A29*0.125)/2</f>
        <v>25</v>
      </c>
      <c r="D29" s="4">
        <f t="shared" si="1"/>
        <v>15</v>
      </c>
      <c r="E29" s="1"/>
      <c r="F29" s="6">
        <v>20000</v>
      </c>
      <c r="G29" s="1">
        <f t="shared" si="2"/>
        <v>43.010299956639813</v>
      </c>
    </row>
    <row r="30" spans="1:10" x14ac:dyDescent="0.2">
      <c r="A30" s="6">
        <v>50000</v>
      </c>
      <c r="B30" s="1">
        <f t="shared" si="3"/>
        <v>133.97940008672037</v>
      </c>
      <c r="C30" s="1">
        <f t="shared" si="5"/>
        <v>39.528470752104745</v>
      </c>
      <c r="D30" s="4">
        <f t="shared" si="1"/>
        <v>23.717082451262847</v>
      </c>
      <c r="E30" s="1"/>
      <c r="F30" s="6">
        <v>50000</v>
      </c>
      <c r="G30" s="1">
        <f t="shared" si="2"/>
        <v>46.989700043360187</v>
      </c>
    </row>
    <row r="31" spans="1:10" x14ac:dyDescent="0.2">
      <c r="A31" s="6">
        <v>100000</v>
      </c>
      <c r="B31" s="1">
        <f t="shared" si="3"/>
        <v>140</v>
      </c>
      <c r="C31" s="1">
        <f t="shared" si="5"/>
        <v>55.901699437494742</v>
      </c>
      <c r="D31" s="4">
        <f t="shared" si="1"/>
        <v>33.541019662496844</v>
      </c>
      <c r="E31" s="1"/>
      <c r="F31" s="6">
        <v>100000</v>
      </c>
      <c r="G31" s="1">
        <f t="shared" si="2"/>
        <v>50</v>
      </c>
    </row>
    <row r="32" spans="1:10" x14ac:dyDescent="0.2">
      <c r="A32" s="6">
        <v>200000</v>
      </c>
      <c r="B32" s="1">
        <f t="shared" si="3"/>
        <v>146.02059991327963</v>
      </c>
      <c r="C32" s="1">
        <f t="shared" si="5"/>
        <v>79.05694150420949</v>
      </c>
      <c r="D32" s="4">
        <f t="shared" si="1"/>
        <v>47.434164902525694</v>
      </c>
      <c r="E32" s="1"/>
      <c r="F32" s="6">
        <v>200000</v>
      </c>
      <c r="G32" s="1">
        <f t="shared" si="2"/>
        <v>53.010299956639813</v>
      </c>
    </row>
    <row r="33" spans="1:7" x14ac:dyDescent="0.2">
      <c r="A33" s="6">
        <v>500000</v>
      </c>
      <c r="B33" s="1">
        <f t="shared" si="3"/>
        <v>153.97940008672037</v>
      </c>
      <c r="C33" s="1">
        <f t="shared" si="5"/>
        <v>125</v>
      </c>
      <c r="D33" s="4">
        <f t="shared" si="1"/>
        <v>75</v>
      </c>
      <c r="E33" s="1"/>
      <c r="F33" s="6">
        <v>500000</v>
      </c>
      <c r="G33" s="1">
        <f t="shared" si="2"/>
        <v>56.989700043360187</v>
      </c>
    </row>
    <row r="34" spans="1:7" x14ac:dyDescent="0.2">
      <c r="A34" s="6">
        <v>1000000</v>
      </c>
      <c r="B34" s="1">
        <f t="shared" si="3"/>
        <v>160</v>
      </c>
      <c r="C34" s="1">
        <f t="shared" si="5"/>
        <v>176.77669529663689</v>
      </c>
      <c r="D34" s="4">
        <f t="shared" si="1"/>
        <v>106.06601717798213</v>
      </c>
      <c r="E34" s="1"/>
      <c r="F34" s="6">
        <v>1000000</v>
      </c>
      <c r="G34" s="1">
        <f t="shared" si="2"/>
        <v>60</v>
      </c>
    </row>
    <row r="35" spans="1:7" x14ac:dyDescent="0.2">
      <c r="B35" s="1"/>
      <c r="C35" s="1"/>
      <c r="D35" s="4"/>
      <c r="E35" s="1"/>
      <c r="G35" s="1"/>
    </row>
    <row r="36" spans="1:7" x14ac:dyDescent="0.2">
      <c r="A36" s="10" t="s">
        <v>72</v>
      </c>
      <c r="B36" s="10"/>
      <c r="C36" s="10"/>
      <c r="D36" s="10"/>
      <c r="E36" s="10"/>
      <c r="F36" s="67" t="s">
        <v>71</v>
      </c>
      <c r="G36" s="1"/>
    </row>
  </sheetData>
  <phoneticPr fontId="0" type="noConversion"/>
  <hyperlinks>
    <hyperlink ref="F36" r:id="rId1"/>
  </hyperlinks>
  <pageMargins left="0.75" right="0.75" top="1" bottom="1" header="0.5" footer="0.5"/>
  <pageSetup paperSize="9" orientation="portrait" verticalDpi="300" r:id="rId2"/>
  <headerFooter alignWithMargins="0">
    <oddHeader>&amp;L&amp;BZAnet Internet Services (Pty) Ltd Confidential&amp;B&amp;C&amp;D&amp;RPage &amp;P</oddHeader>
    <oddFooter>&amp;L&amp;F&amp;C&amp;A&amp;R&amp;P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topLeftCell="A22" workbookViewId="0">
      <selection activeCell="A37" sqref="A37:F37"/>
    </sheetView>
  </sheetViews>
  <sheetFormatPr defaultRowHeight="12.75" x14ac:dyDescent="0.2"/>
  <cols>
    <col min="1" max="1" width="11.42578125" style="6" customWidth="1"/>
    <col min="2" max="2" width="11" customWidth="1"/>
    <col min="3" max="3" width="12.28515625" customWidth="1"/>
    <col min="4" max="4" width="11.85546875" customWidth="1"/>
    <col min="5" max="5" width="6.140625" customWidth="1"/>
    <col min="6" max="6" width="12.28515625" customWidth="1"/>
    <col min="7" max="7" width="16" customWidth="1"/>
    <col min="8" max="8" width="12.140625" customWidth="1"/>
    <col min="9" max="9" width="16" customWidth="1"/>
    <col min="10" max="10" width="9.5703125" customWidth="1"/>
    <col min="11" max="11" width="8.140625" customWidth="1"/>
    <col min="12" max="13" width="4.7109375" customWidth="1"/>
  </cols>
  <sheetData>
    <row r="1" spans="1:11" ht="18" x14ac:dyDescent="0.25">
      <c r="A1" s="5" t="s">
        <v>52</v>
      </c>
      <c r="F1" t="s">
        <v>55</v>
      </c>
    </row>
    <row r="2" spans="1:11" x14ac:dyDescent="0.2">
      <c r="A2" s="6" t="s">
        <v>1</v>
      </c>
      <c r="B2" s="13">
        <v>5200</v>
      </c>
      <c r="C2" t="s">
        <v>2</v>
      </c>
      <c r="F2" s="6" t="s">
        <v>1</v>
      </c>
      <c r="G2" s="13">
        <v>5800</v>
      </c>
      <c r="H2" t="s">
        <v>2</v>
      </c>
      <c r="I2" t="s">
        <v>11</v>
      </c>
      <c r="J2">
        <v>30</v>
      </c>
      <c r="K2" t="s">
        <v>12</v>
      </c>
    </row>
    <row r="3" spans="1:11" x14ac:dyDescent="0.2">
      <c r="A3" s="6" t="s">
        <v>13</v>
      </c>
      <c r="B3">
        <f>3*10^8/(B2/1000*10^9)</f>
        <v>5.7692307692307696E-2</v>
      </c>
      <c r="C3" t="s">
        <v>4</v>
      </c>
      <c r="D3">
        <v>106.74</v>
      </c>
      <c r="F3" s="6" t="s">
        <v>13</v>
      </c>
      <c r="G3">
        <f>3*10^8/(G2/1000*10^9)</f>
        <v>5.1724137931034482E-2</v>
      </c>
      <c r="H3" t="s">
        <v>4</v>
      </c>
      <c r="I3" t="s">
        <v>14</v>
      </c>
      <c r="J3">
        <v>6</v>
      </c>
      <c r="K3" t="s">
        <v>5</v>
      </c>
    </row>
    <row r="4" spans="1:11" x14ac:dyDescent="0.2">
      <c r="A4" s="7" t="s">
        <v>0</v>
      </c>
      <c r="B4" s="3" t="s">
        <v>3</v>
      </c>
      <c r="C4" s="3" t="s">
        <v>6</v>
      </c>
      <c r="D4" s="3" t="s">
        <v>10</v>
      </c>
      <c r="E4" s="3"/>
      <c r="F4" s="7" t="s">
        <v>0</v>
      </c>
      <c r="G4" s="3" t="s">
        <v>3</v>
      </c>
      <c r="H4" s="3" t="s">
        <v>6</v>
      </c>
      <c r="I4" s="3" t="s">
        <v>10</v>
      </c>
      <c r="J4" s="3" t="s">
        <v>7</v>
      </c>
      <c r="K4" s="3" t="s">
        <v>7</v>
      </c>
    </row>
    <row r="5" spans="1:11" x14ac:dyDescent="0.2">
      <c r="A5" s="7" t="s">
        <v>4</v>
      </c>
      <c r="B5" s="3" t="s">
        <v>5</v>
      </c>
      <c r="C5" s="3" t="s">
        <v>4</v>
      </c>
      <c r="D5" s="3" t="s">
        <v>4</v>
      </c>
      <c r="E5" s="3"/>
      <c r="F5" s="7" t="s">
        <v>4</v>
      </c>
      <c r="G5" s="3" t="s">
        <v>5</v>
      </c>
      <c r="H5" s="3" t="s">
        <v>4</v>
      </c>
      <c r="I5" s="3" t="s">
        <v>4</v>
      </c>
      <c r="J5" s="3" t="s">
        <v>9</v>
      </c>
      <c r="K5" s="3" t="s">
        <v>8</v>
      </c>
    </row>
    <row r="6" spans="1:11" x14ac:dyDescent="0.2">
      <c r="A6" s="8">
        <v>1</v>
      </c>
      <c r="B6" s="1">
        <f>32.45+20*LOG($B$2)+20*LOG(A6/1000)</f>
        <v>46.770066872695978</v>
      </c>
      <c r="C6" s="1">
        <f>SQRT(A6*$B$3)/2</f>
        <v>0.12009611535381536</v>
      </c>
      <c r="D6" s="4">
        <f>C6*0.6</f>
        <v>7.2057669212289205E-2</v>
      </c>
      <c r="E6" s="1"/>
      <c r="F6" s="8">
        <v>1</v>
      </c>
      <c r="G6" s="1">
        <f>32.45+20*LOG($G$2)+20*LOG(F6/1000)</f>
        <v>47.718559871258748</v>
      </c>
      <c r="H6" s="1">
        <f>SQRT(F6*$G$3)/2</f>
        <v>0.11371470653683551</v>
      </c>
      <c r="I6" s="4">
        <f>H6*0.6</f>
        <v>6.8228823922101306E-2</v>
      </c>
      <c r="J6">
        <v>0.01</v>
      </c>
      <c r="K6" s="1">
        <f t="shared" ref="K6:K35" si="0">10*LOG(J6)</f>
        <v>-20</v>
      </c>
    </row>
    <row r="7" spans="1:11" x14ac:dyDescent="0.2">
      <c r="A7" s="9">
        <v>5</v>
      </c>
      <c r="B7" s="1">
        <f t="shared" ref="B7:B33" si="1">32.45+20*LOG($B$2)+20*LOG(A7/1000)</f>
        <v>60.749466959416353</v>
      </c>
      <c r="C7" s="1">
        <f t="shared" ref="C7:C33" si="2">SQRT(A7*$B$3)/2</f>
        <v>0.26854307776478736</v>
      </c>
      <c r="D7" s="4">
        <f>C7*0.6</f>
        <v>0.16112584665887242</v>
      </c>
      <c r="E7" s="1"/>
      <c r="F7" s="9">
        <v>5</v>
      </c>
      <c r="G7" s="1">
        <f t="shared" ref="G7:G33" si="3">32.45+20*LOG($G$2)+20*LOG(F7/1000)</f>
        <v>61.697959957979123</v>
      </c>
      <c r="H7" s="1">
        <f t="shared" ref="H7:H33" si="4">SQRT(F7*$G$3)/2</f>
        <v>0.2542738138578039</v>
      </c>
      <c r="I7" s="4">
        <f>H7*0.6</f>
        <v>0.15256428831468233</v>
      </c>
      <c r="J7">
        <v>0.1</v>
      </c>
      <c r="K7" s="1">
        <f t="shared" si="0"/>
        <v>-10</v>
      </c>
    </row>
    <row r="8" spans="1:11" x14ac:dyDescent="0.2">
      <c r="A8" s="6">
        <v>10</v>
      </c>
      <c r="B8" s="1">
        <f t="shared" si="1"/>
        <v>66.770066872695978</v>
      </c>
      <c r="C8" s="1">
        <f t="shared" si="2"/>
        <v>0.37977726265637501</v>
      </c>
      <c r="D8" s="4">
        <f t="shared" ref="D8:D33" si="5">C8*0.6</f>
        <v>0.22786635759382501</v>
      </c>
      <c r="E8" s="1"/>
      <c r="F8" s="6">
        <v>10</v>
      </c>
      <c r="G8" s="1">
        <f t="shared" si="3"/>
        <v>67.718559871258748</v>
      </c>
      <c r="H8" s="1">
        <f t="shared" si="4"/>
        <v>0.35959747611403814</v>
      </c>
      <c r="I8" s="4">
        <f t="shared" ref="I8:I33" si="6">H8*0.6</f>
        <v>0.21575848566842287</v>
      </c>
      <c r="J8">
        <v>1</v>
      </c>
      <c r="K8" s="1">
        <f t="shared" si="0"/>
        <v>0</v>
      </c>
    </row>
    <row r="9" spans="1:11" x14ac:dyDescent="0.2">
      <c r="A9" s="6">
        <v>20</v>
      </c>
      <c r="B9" s="1">
        <f t="shared" si="1"/>
        <v>72.790666785975603</v>
      </c>
      <c r="C9" s="1">
        <f t="shared" si="2"/>
        <v>0.53708615552957473</v>
      </c>
      <c r="D9" s="4">
        <f t="shared" si="5"/>
        <v>0.32225169331774484</v>
      </c>
      <c r="E9" s="1"/>
      <c r="F9" s="6">
        <v>20</v>
      </c>
      <c r="G9" s="1">
        <f t="shared" si="3"/>
        <v>73.739159784538373</v>
      </c>
      <c r="H9" s="1">
        <f t="shared" si="4"/>
        <v>0.5085476277156078</v>
      </c>
      <c r="I9" s="4">
        <f t="shared" si="6"/>
        <v>0.30512857662936466</v>
      </c>
      <c r="J9" s="2">
        <v>2</v>
      </c>
      <c r="K9" s="1">
        <f t="shared" si="0"/>
        <v>3.0102999566398121</v>
      </c>
    </row>
    <row r="10" spans="1:11" x14ac:dyDescent="0.2">
      <c r="A10" s="6">
        <v>30</v>
      </c>
      <c r="B10" s="1">
        <f t="shared" si="1"/>
        <v>76.31249196708923</v>
      </c>
      <c r="C10" s="1">
        <f t="shared" si="2"/>
        <v>0.6577935144802719</v>
      </c>
      <c r="D10" s="4">
        <f t="shared" si="5"/>
        <v>0.39467610868816311</v>
      </c>
      <c r="E10" s="1"/>
      <c r="F10" s="6">
        <v>30</v>
      </c>
      <c r="G10" s="1">
        <f t="shared" si="3"/>
        <v>77.260984965652</v>
      </c>
      <c r="H10" s="1">
        <f t="shared" si="4"/>
        <v>0.62284109890304973</v>
      </c>
      <c r="I10" s="4">
        <f t="shared" si="6"/>
        <v>0.37370465934182984</v>
      </c>
      <c r="J10" s="2">
        <v>5</v>
      </c>
      <c r="K10" s="1">
        <f t="shared" si="0"/>
        <v>6.9897000433601884</v>
      </c>
    </row>
    <row r="11" spans="1:11" x14ac:dyDescent="0.2">
      <c r="A11" s="6">
        <v>50</v>
      </c>
      <c r="B11" s="1">
        <f t="shared" si="1"/>
        <v>80.749466959416353</v>
      </c>
      <c r="C11" s="1">
        <f t="shared" si="2"/>
        <v>0.84920777560844685</v>
      </c>
      <c r="D11" s="4">
        <f t="shared" si="5"/>
        <v>0.50952466536506813</v>
      </c>
      <c r="E11" s="1"/>
      <c r="F11" s="6">
        <v>50</v>
      </c>
      <c r="G11" s="1">
        <f t="shared" si="3"/>
        <v>81.697959957979123</v>
      </c>
      <c r="H11" s="1">
        <f t="shared" si="4"/>
        <v>0.80408440112834612</v>
      </c>
      <c r="I11" s="4">
        <f t="shared" si="6"/>
        <v>0.48245064067700766</v>
      </c>
      <c r="J11">
        <v>10</v>
      </c>
      <c r="K11" s="1">
        <f t="shared" si="0"/>
        <v>10</v>
      </c>
    </row>
    <row r="12" spans="1:11" x14ac:dyDescent="0.2">
      <c r="A12" s="6">
        <v>100</v>
      </c>
      <c r="B12" s="1">
        <f t="shared" si="1"/>
        <v>86.770066872695978</v>
      </c>
      <c r="C12" s="1">
        <f t="shared" si="2"/>
        <v>1.2009611535381535</v>
      </c>
      <c r="D12" s="4">
        <f t="shared" si="5"/>
        <v>0.7205766921228921</v>
      </c>
      <c r="E12" s="1"/>
      <c r="F12" s="6">
        <v>100</v>
      </c>
      <c r="G12" s="1">
        <f t="shared" si="3"/>
        <v>87.718559871258748</v>
      </c>
      <c r="H12" s="1">
        <f t="shared" si="4"/>
        <v>1.1371470653683551</v>
      </c>
      <c r="I12" s="4">
        <f t="shared" si="6"/>
        <v>0.682288239221013</v>
      </c>
      <c r="J12">
        <v>20</v>
      </c>
      <c r="K12" s="1">
        <f t="shared" si="0"/>
        <v>13.010299956639813</v>
      </c>
    </row>
    <row r="13" spans="1:11" x14ac:dyDescent="0.2">
      <c r="A13" s="6">
        <v>120</v>
      </c>
      <c r="B13" s="1">
        <f t="shared" si="1"/>
        <v>88.353691793648466</v>
      </c>
      <c r="C13" s="1">
        <f t="shared" si="2"/>
        <v>1.3155870289605438</v>
      </c>
      <c r="D13" s="4">
        <f t="shared" si="5"/>
        <v>0.78935221737632622</v>
      </c>
      <c r="E13" s="1"/>
      <c r="F13" s="6">
        <v>120</v>
      </c>
      <c r="G13" s="1">
        <f t="shared" si="3"/>
        <v>89.30218479221125</v>
      </c>
      <c r="H13" s="1">
        <f t="shared" si="4"/>
        <v>1.2456821978060995</v>
      </c>
      <c r="I13" s="4">
        <f t="shared" si="6"/>
        <v>0.74740931868365967</v>
      </c>
      <c r="J13">
        <v>32</v>
      </c>
      <c r="K13" s="1">
        <f t="shared" si="0"/>
        <v>15.051499783199061</v>
      </c>
    </row>
    <row r="14" spans="1:11" x14ac:dyDescent="0.2">
      <c r="A14" s="6">
        <v>150</v>
      </c>
      <c r="B14" s="1">
        <f t="shared" si="1"/>
        <v>90.291892053809605</v>
      </c>
      <c r="C14" s="1">
        <f t="shared" si="2"/>
        <v>1.4708710135363803</v>
      </c>
      <c r="D14" s="4">
        <f t="shared" si="5"/>
        <v>0.88252260812182814</v>
      </c>
      <c r="E14" s="1"/>
      <c r="F14" s="6">
        <v>150</v>
      </c>
      <c r="G14" s="1">
        <f t="shared" si="3"/>
        <v>91.240385052372375</v>
      </c>
      <c r="H14" s="1">
        <f t="shared" si="4"/>
        <v>1.3927150363278891</v>
      </c>
      <c r="I14" s="4">
        <f t="shared" si="6"/>
        <v>0.83562902179673337</v>
      </c>
      <c r="J14">
        <v>50</v>
      </c>
      <c r="K14" s="1">
        <f t="shared" si="0"/>
        <v>16.989700043360187</v>
      </c>
    </row>
    <row r="15" spans="1:11" x14ac:dyDescent="0.2">
      <c r="A15" s="6">
        <v>165</v>
      </c>
      <c r="B15" s="1">
        <f t="shared" si="1"/>
        <v>91.119745756974098</v>
      </c>
      <c r="C15" s="1">
        <f t="shared" si="2"/>
        <v>1.5426625335139543</v>
      </c>
      <c r="D15" s="4">
        <f t="shared" si="5"/>
        <v>0.9255975201083726</v>
      </c>
      <c r="E15" s="1"/>
      <c r="F15" s="6">
        <v>165</v>
      </c>
      <c r="G15" s="1">
        <f t="shared" si="3"/>
        <v>92.068238755536868</v>
      </c>
      <c r="H15" s="1">
        <f t="shared" si="4"/>
        <v>1.4606918530803041</v>
      </c>
      <c r="I15" s="4">
        <f t="shared" si="6"/>
        <v>0.87641511184818244</v>
      </c>
      <c r="J15" s="10">
        <v>100</v>
      </c>
      <c r="K15" s="14">
        <f t="shared" si="0"/>
        <v>20</v>
      </c>
    </row>
    <row r="16" spans="1:11" x14ac:dyDescent="0.2">
      <c r="A16" s="6">
        <v>200</v>
      </c>
      <c r="B16" s="1">
        <f t="shared" si="1"/>
        <v>92.790666785975603</v>
      </c>
      <c r="C16" s="1">
        <f t="shared" si="2"/>
        <v>1.6984155512168937</v>
      </c>
      <c r="D16" s="4">
        <f t="shared" si="5"/>
        <v>1.0190493307301363</v>
      </c>
      <c r="E16" s="1"/>
      <c r="F16" s="6">
        <v>200</v>
      </c>
      <c r="G16" s="1">
        <f t="shared" si="3"/>
        <v>93.739159784538373</v>
      </c>
      <c r="H16" s="1">
        <f t="shared" si="4"/>
        <v>1.6081688022566922</v>
      </c>
      <c r="I16" s="4">
        <f t="shared" si="6"/>
        <v>0.96490128135401532</v>
      </c>
      <c r="J16">
        <v>120</v>
      </c>
      <c r="K16" s="1">
        <f t="shared" si="0"/>
        <v>20.791812460476248</v>
      </c>
    </row>
    <row r="17" spans="1:11" x14ac:dyDescent="0.2">
      <c r="A17" s="6">
        <v>220</v>
      </c>
      <c r="B17" s="1">
        <f t="shared" si="1"/>
        <v>93.61852048914011</v>
      </c>
      <c r="C17" s="1">
        <f t="shared" si="2"/>
        <v>1.7813132579860633</v>
      </c>
      <c r="D17" s="4">
        <f t="shared" si="5"/>
        <v>1.0687879547916379</v>
      </c>
      <c r="E17" s="1"/>
      <c r="F17" s="6">
        <v>220</v>
      </c>
      <c r="G17" s="1">
        <f t="shared" si="3"/>
        <v>94.567013487702866</v>
      </c>
      <c r="H17" s="1">
        <f t="shared" si="4"/>
        <v>1.6866616691580136</v>
      </c>
      <c r="I17" s="4">
        <f t="shared" si="6"/>
        <v>1.0119970014948081</v>
      </c>
      <c r="J17">
        <v>150</v>
      </c>
      <c r="K17" s="1">
        <f t="shared" si="0"/>
        <v>21.760912590556813</v>
      </c>
    </row>
    <row r="18" spans="1:11" x14ac:dyDescent="0.2">
      <c r="A18" s="6">
        <v>250</v>
      </c>
      <c r="B18" s="1">
        <f t="shared" si="1"/>
        <v>94.728867046136727</v>
      </c>
      <c r="C18" s="1">
        <f t="shared" si="2"/>
        <v>1.898886313281875</v>
      </c>
      <c r="D18" s="4">
        <f t="shared" si="5"/>
        <v>1.1393317879691249</v>
      </c>
      <c r="E18" s="1"/>
      <c r="F18" s="6">
        <v>250</v>
      </c>
      <c r="G18" s="1">
        <f t="shared" si="3"/>
        <v>95.677360044699498</v>
      </c>
      <c r="H18" s="1">
        <f t="shared" si="4"/>
        <v>1.7979873805701905</v>
      </c>
      <c r="I18" s="4">
        <f t="shared" si="6"/>
        <v>1.0787924283421142</v>
      </c>
      <c r="J18">
        <v>200</v>
      </c>
      <c r="K18" s="1">
        <f t="shared" si="0"/>
        <v>23.010299956639813</v>
      </c>
    </row>
    <row r="19" spans="1:11" x14ac:dyDescent="0.2">
      <c r="A19" s="6">
        <v>300</v>
      </c>
      <c r="B19" s="1">
        <f t="shared" si="1"/>
        <v>96.31249196708923</v>
      </c>
      <c r="C19" s="1">
        <f t="shared" si="2"/>
        <v>2.0801257358446095</v>
      </c>
      <c r="D19" s="4">
        <f t="shared" si="5"/>
        <v>1.2480754415067656</v>
      </c>
      <c r="E19" s="1"/>
      <c r="F19" s="6">
        <v>300</v>
      </c>
      <c r="G19" s="1">
        <f t="shared" si="3"/>
        <v>97.260984965652</v>
      </c>
      <c r="H19" s="1">
        <f t="shared" si="4"/>
        <v>1.9695964928958383</v>
      </c>
      <c r="I19" s="4">
        <f t="shared" si="6"/>
        <v>1.181757895737503</v>
      </c>
      <c r="J19">
        <v>220</v>
      </c>
      <c r="K19" s="1">
        <f t="shared" si="0"/>
        <v>23.424226808222063</v>
      </c>
    </row>
    <row r="20" spans="1:11" x14ac:dyDescent="0.2">
      <c r="A20" s="6">
        <v>400</v>
      </c>
      <c r="B20" s="1">
        <f t="shared" si="1"/>
        <v>98.811266699255228</v>
      </c>
      <c r="C20" s="1">
        <f t="shared" si="2"/>
        <v>2.4019223070763069</v>
      </c>
      <c r="D20" s="4">
        <f t="shared" si="5"/>
        <v>1.4411533842457842</v>
      </c>
      <c r="E20" s="1"/>
      <c r="F20" s="6">
        <v>400</v>
      </c>
      <c r="G20" s="1">
        <f t="shared" si="3"/>
        <v>99.759759697817998</v>
      </c>
      <c r="H20" s="1">
        <f t="shared" si="4"/>
        <v>2.2742941307367102</v>
      </c>
      <c r="I20" s="4">
        <f t="shared" si="6"/>
        <v>1.364576478442026</v>
      </c>
      <c r="J20">
        <v>250</v>
      </c>
      <c r="K20" s="1">
        <f t="shared" si="0"/>
        <v>23.979400086720375</v>
      </c>
    </row>
    <row r="21" spans="1:11" x14ac:dyDescent="0.2">
      <c r="A21" s="6">
        <v>500</v>
      </c>
      <c r="B21" s="1">
        <f t="shared" si="1"/>
        <v>100.74946695941635</v>
      </c>
      <c r="C21" s="1">
        <f t="shared" si="2"/>
        <v>2.6854307776478734</v>
      </c>
      <c r="D21" s="4">
        <f t="shared" si="5"/>
        <v>1.611258466588724</v>
      </c>
      <c r="E21" s="1"/>
      <c r="F21" s="6">
        <v>500</v>
      </c>
      <c r="G21" s="1">
        <f t="shared" si="3"/>
        <v>101.69795995797912</v>
      </c>
      <c r="H21" s="1">
        <f t="shared" si="4"/>
        <v>2.5427381385780388</v>
      </c>
      <c r="I21" s="4">
        <f t="shared" si="6"/>
        <v>1.5256428831468232</v>
      </c>
      <c r="J21">
        <v>300</v>
      </c>
      <c r="K21" s="1">
        <f t="shared" si="0"/>
        <v>24.771212547196626</v>
      </c>
    </row>
    <row r="22" spans="1:11" x14ac:dyDescent="0.2">
      <c r="A22" s="6">
        <v>1000</v>
      </c>
      <c r="B22" s="1">
        <f t="shared" si="1"/>
        <v>106.77006687269598</v>
      </c>
      <c r="C22" s="1">
        <f t="shared" si="2"/>
        <v>3.7977726265637499</v>
      </c>
      <c r="D22" s="4">
        <f t="shared" si="5"/>
        <v>2.2786635759382499</v>
      </c>
      <c r="E22" s="1"/>
      <c r="F22" s="6">
        <v>1000</v>
      </c>
      <c r="G22" s="1">
        <f t="shared" si="3"/>
        <v>107.71855987125875</v>
      </c>
      <c r="H22" s="1">
        <f t="shared" si="4"/>
        <v>3.5959747611403809</v>
      </c>
      <c r="I22" s="4">
        <f t="shared" si="6"/>
        <v>2.1575848566842284</v>
      </c>
      <c r="J22">
        <v>400</v>
      </c>
      <c r="K22" s="1">
        <f t="shared" si="0"/>
        <v>26.020599913279625</v>
      </c>
    </row>
    <row r="23" spans="1:11" x14ac:dyDescent="0.2">
      <c r="A23" s="6">
        <v>1600</v>
      </c>
      <c r="B23" s="1">
        <f t="shared" si="1"/>
        <v>110.85246652581448</v>
      </c>
      <c r="C23" s="1">
        <f t="shared" si="2"/>
        <v>4.8038446141526139</v>
      </c>
      <c r="D23" s="4">
        <f t="shared" si="5"/>
        <v>2.8823067684915684</v>
      </c>
      <c r="E23" s="1"/>
      <c r="F23" s="6">
        <v>1600</v>
      </c>
      <c r="G23" s="1">
        <f t="shared" si="3"/>
        <v>111.80095952437725</v>
      </c>
      <c r="H23" s="1">
        <f t="shared" si="4"/>
        <v>4.5485882614734203</v>
      </c>
      <c r="I23" s="4">
        <f t="shared" si="6"/>
        <v>2.729152956884052</v>
      </c>
      <c r="J23">
        <v>500</v>
      </c>
      <c r="K23" s="1">
        <f t="shared" si="0"/>
        <v>26.989700043360187</v>
      </c>
    </row>
    <row r="24" spans="1:11" x14ac:dyDescent="0.2">
      <c r="A24" s="6">
        <v>2000</v>
      </c>
      <c r="B24" s="1">
        <f t="shared" si="1"/>
        <v>112.7906667859756</v>
      </c>
      <c r="C24" s="1">
        <f t="shared" si="2"/>
        <v>5.3708615552957468</v>
      </c>
      <c r="D24" s="4">
        <f t="shared" si="5"/>
        <v>3.2225169331774479</v>
      </c>
      <c r="E24" s="1"/>
      <c r="F24" s="6">
        <v>2000</v>
      </c>
      <c r="G24" s="1">
        <f t="shared" si="3"/>
        <v>113.73915978453837</v>
      </c>
      <c r="H24" s="1">
        <f t="shared" si="4"/>
        <v>5.0854762771560775</v>
      </c>
      <c r="I24" s="4">
        <f t="shared" si="6"/>
        <v>3.0512857662936463</v>
      </c>
      <c r="J24">
        <v>1000</v>
      </c>
      <c r="K24" s="1">
        <f t="shared" si="0"/>
        <v>30</v>
      </c>
    </row>
    <row r="25" spans="1:11" x14ac:dyDescent="0.2">
      <c r="A25" s="6">
        <v>3000</v>
      </c>
      <c r="B25" s="1">
        <f t="shared" si="1"/>
        <v>116.31249196708923</v>
      </c>
      <c r="C25" s="1">
        <f t="shared" si="2"/>
        <v>6.5779351448027192</v>
      </c>
      <c r="D25" s="4">
        <f t="shared" si="5"/>
        <v>3.9467610868816312</v>
      </c>
      <c r="E25" s="1"/>
      <c r="F25" s="6">
        <v>3000</v>
      </c>
      <c r="G25" s="1">
        <f t="shared" si="3"/>
        <v>117.260984965652</v>
      </c>
      <c r="H25" s="1">
        <f t="shared" si="4"/>
        <v>6.2284109890304977</v>
      </c>
      <c r="I25" s="4">
        <f t="shared" si="6"/>
        <v>3.7370465934182984</v>
      </c>
      <c r="J25">
        <v>1000</v>
      </c>
      <c r="K25" s="1">
        <f t="shared" si="0"/>
        <v>30</v>
      </c>
    </row>
    <row r="26" spans="1:11" x14ac:dyDescent="0.2">
      <c r="A26" s="6">
        <v>5000</v>
      </c>
      <c r="B26" s="1">
        <f t="shared" si="1"/>
        <v>120.74946695941635</v>
      </c>
      <c r="C26" s="1">
        <f t="shared" si="2"/>
        <v>8.492077756084468</v>
      </c>
      <c r="D26" s="4">
        <f t="shared" si="5"/>
        <v>5.0952466536506806</v>
      </c>
      <c r="E26" s="1"/>
      <c r="F26" s="6">
        <v>5000</v>
      </c>
      <c r="G26" s="1">
        <f t="shared" si="3"/>
        <v>121.69795995797912</v>
      </c>
      <c r="H26" s="1">
        <f t="shared" si="4"/>
        <v>8.0408440112834612</v>
      </c>
      <c r="I26" s="4">
        <f t="shared" si="6"/>
        <v>4.8245064067700767</v>
      </c>
      <c r="J26">
        <v>2000</v>
      </c>
      <c r="K26" s="1">
        <f t="shared" si="0"/>
        <v>33.010299956639813</v>
      </c>
    </row>
    <row r="27" spans="1:11" x14ac:dyDescent="0.2">
      <c r="A27" s="6">
        <v>10000</v>
      </c>
      <c r="B27" s="1">
        <f t="shared" si="1"/>
        <v>126.77006687269598</v>
      </c>
      <c r="C27" s="1">
        <f t="shared" si="2"/>
        <v>12.009611535381534</v>
      </c>
      <c r="D27" s="4">
        <f t="shared" si="5"/>
        <v>7.2057669212289204</v>
      </c>
      <c r="E27" s="1"/>
      <c r="F27" s="6">
        <v>10000</v>
      </c>
      <c r="G27" s="1">
        <f t="shared" si="3"/>
        <v>127.71855987125875</v>
      </c>
      <c r="H27" s="1">
        <f t="shared" si="4"/>
        <v>11.37147065368355</v>
      </c>
      <c r="I27" s="4">
        <f t="shared" si="6"/>
        <v>6.82288239221013</v>
      </c>
      <c r="J27">
        <v>3000</v>
      </c>
      <c r="K27" s="1">
        <f t="shared" si="0"/>
        <v>34.771212547196626</v>
      </c>
    </row>
    <row r="28" spans="1:11" x14ac:dyDescent="0.2">
      <c r="A28" s="6">
        <v>20000</v>
      </c>
      <c r="B28" s="1">
        <f t="shared" si="1"/>
        <v>132.79066678597559</v>
      </c>
      <c r="C28" s="1">
        <f t="shared" si="2"/>
        <v>16.984155512168936</v>
      </c>
      <c r="D28" s="4">
        <f t="shared" si="5"/>
        <v>10.190493307301361</v>
      </c>
      <c r="E28" s="1"/>
      <c r="F28" s="6">
        <v>20000</v>
      </c>
      <c r="G28" s="1">
        <f t="shared" si="3"/>
        <v>133.73915978453837</v>
      </c>
      <c r="H28" s="1">
        <f t="shared" si="4"/>
        <v>16.081688022566922</v>
      </c>
      <c r="I28" s="4">
        <f t="shared" si="6"/>
        <v>9.6490128135401534</v>
      </c>
      <c r="J28">
        <v>5000</v>
      </c>
      <c r="K28" s="1">
        <f t="shared" si="0"/>
        <v>36.989700043360187</v>
      </c>
    </row>
    <row r="29" spans="1:11" x14ac:dyDescent="0.2">
      <c r="A29" s="6">
        <v>50000</v>
      </c>
      <c r="B29" s="1">
        <f t="shared" si="1"/>
        <v>140.74946695941634</v>
      </c>
      <c r="C29" s="1">
        <f t="shared" si="2"/>
        <v>26.854307776478734</v>
      </c>
      <c r="D29" s="4">
        <f t="shared" si="5"/>
        <v>16.11258466588724</v>
      </c>
      <c r="E29" s="1"/>
      <c r="F29" s="6">
        <v>50000</v>
      </c>
      <c r="G29" s="1">
        <f t="shared" si="3"/>
        <v>141.69795995797912</v>
      </c>
      <c r="H29" s="1">
        <f t="shared" si="4"/>
        <v>25.427381385780389</v>
      </c>
      <c r="I29" s="4">
        <f t="shared" si="6"/>
        <v>15.256428831468233</v>
      </c>
      <c r="J29" s="6">
        <v>10000</v>
      </c>
      <c r="K29" s="1">
        <f t="shared" si="0"/>
        <v>40</v>
      </c>
    </row>
    <row r="30" spans="1:11" x14ac:dyDescent="0.2">
      <c r="A30" s="6">
        <v>100000</v>
      </c>
      <c r="B30" s="1">
        <f t="shared" si="1"/>
        <v>146.77006687269596</v>
      </c>
      <c r="C30" s="1">
        <f t="shared" si="2"/>
        <v>37.9777262656375</v>
      </c>
      <c r="D30" s="4">
        <f t="shared" si="5"/>
        <v>22.786635759382499</v>
      </c>
      <c r="E30" s="1"/>
      <c r="F30" s="6">
        <v>100000</v>
      </c>
      <c r="G30" s="1">
        <f t="shared" si="3"/>
        <v>147.71855987125875</v>
      </c>
      <c r="H30" s="1">
        <f t="shared" si="4"/>
        <v>35.959747611403813</v>
      </c>
      <c r="I30" s="4">
        <f t="shared" si="6"/>
        <v>21.575848566842286</v>
      </c>
      <c r="J30" s="6">
        <v>20000</v>
      </c>
      <c r="K30" s="1">
        <f t="shared" si="0"/>
        <v>43.010299956639813</v>
      </c>
    </row>
    <row r="31" spans="1:11" x14ac:dyDescent="0.2">
      <c r="A31" s="6">
        <v>200000</v>
      </c>
      <c r="B31" s="1">
        <f t="shared" si="1"/>
        <v>152.79066678597559</v>
      </c>
      <c r="C31" s="1">
        <f t="shared" si="2"/>
        <v>53.708615552957468</v>
      </c>
      <c r="D31" s="4">
        <f t="shared" si="5"/>
        <v>32.225169331774481</v>
      </c>
      <c r="E31" s="1"/>
      <c r="F31" s="6">
        <v>200000</v>
      </c>
      <c r="G31" s="1">
        <f t="shared" si="3"/>
        <v>153.73915978453837</v>
      </c>
      <c r="H31" s="1">
        <f t="shared" si="4"/>
        <v>50.854762771560779</v>
      </c>
      <c r="I31" s="4">
        <f t="shared" si="6"/>
        <v>30.512857662936465</v>
      </c>
      <c r="J31" s="6">
        <v>50000</v>
      </c>
      <c r="K31" s="1">
        <f t="shared" si="0"/>
        <v>46.989700043360187</v>
      </c>
    </row>
    <row r="32" spans="1:11" x14ac:dyDescent="0.2">
      <c r="A32" s="6">
        <v>500000</v>
      </c>
      <c r="B32" s="1">
        <f t="shared" si="1"/>
        <v>160.74946695941634</v>
      </c>
      <c r="C32" s="1">
        <f t="shared" si="2"/>
        <v>84.920777560844684</v>
      </c>
      <c r="D32" s="4">
        <f t="shared" si="5"/>
        <v>50.952466536506812</v>
      </c>
      <c r="E32" s="1"/>
      <c r="F32" s="6">
        <v>500000</v>
      </c>
      <c r="G32" s="1">
        <f t="shared" si="3"/>
        <v>161.69795995797912</v>
      </c>
      <c r="H32" s="1">
        <f t="shared" si="4"/>
        <v>80.408440112834612</v>
      </c>
      <c r="I32" s="4">
        <f t="shared" si="6"/>
        <v>48.245064067700767</v>
      </c>
      <c r="J32" s="6">
        <v>100000</v>
      </c>
      <c r="K32" s="1">
        <f t="shared" si="0"/>
        <v>50</v>
      </c>
    </row>
    <row r="33" spans="1:11" x14ac:dyDescent="0.2">
      <c r="A33" s="6">
        <v>1000000</v>
      </c>
      <c r="B33" s="1">
        <f t="shared" si="1"/>
        <v>166.77006687269596</v>
      </c>
      <c r="C33" s="1">
        <f t="shared" si="2"/>
        <v>120.09611535381535</v>
      </c>
      <c r="D33" s="4">
        <f t="shared" si="5"/>
        <v>72.057669212289213</v>
      </c>
      <c r="E33" s="1"/>
      <c r="F33" s="6">
        <v>1000000</v>
      </c>
      <c r="G33" s="1">
        <f t="shared" si="3"/>
        <v>167.71855987125875</v>
      </c>
      <c r="H33" s="1">
        <f t="shared" si="4"/>
        <v>113.71470653683551</v>
      </c>
      <c r="I33" s="4">
        <f t="shared" si="6"/>
        <v>68.228823922101299</v>
      </c>
      <c r="J33" s="6">
        <v>200000</v>
      </c>
      <c r="K33" s="1">
        <f t="shared" si="0"/>
        <v>53.010299956639813</v>
      </c>
    </row>
    <row r="34" spans="1:11" x14ac:dyDescent="0.2">
      <c r="B34" s="1"/>
      <c r="C34" s="1"/>
      <c r="D34" s="4"/>
      <c r="E34" s="1"/>
      <c r="F34" s="1"/>
      <c r="G34" s="1"/>
      <c r="H34" s="1"/>
      <c r="I34" s="1"/>
      <c r="J34" s="6">
        <v>500000</v>
      </c>
      <c r="K34" s="1">
        <f t="shared" si="0"/>
        <v>56.989700043360187</v>
      </c>
    </row>
    <row r="35" spans="1:11" x14ac:dyDescent="0.2">
      <c r="B35" s="1"/>
      <c r="C35" s="1"/>
      <c r="D35" s="4"/>
      <c r="E35" s="1"/>
      <c r="F35" s="1"/>
      <c r="G35" s="1"/>
      <c r="H35" s="1"/>
      <c r="I35" s="1"/>
      <c r="J35" s="6">
        <v>1000000</v>
      </c>
      <c r="K35" s="1">
        <f t="shared" si="0"/>
        <v>60</v>
      </c>
    </row>
    <row r="37" spans="1:11" x14ac:dyDescent="0.2">
      <c r="A37" s="10" t="s">
        <v>72</v>
      </c>
      <c r="B37" s="10"/>
      <c r="C37" s="10"/>
      <c r="D37" s="10"/>
      <c r="E37" s="10"/>
      <c r="F37" s="67" t="s">
        <v>71</v>
      </c>
    </row>
  </sheetData>
  <phoneticPr fontId="0" type="noConversion"/>
  <hyperlinks>
    <hyperlink ref="F37" r:id="rId1"/>
  </hyperlinks>
  <pageMargins left="0.55000000000000004" right="0.36" top="1" bottom="1" header="0.5" footer="0.5"/>
  <pageSetup orientation="landscape" r:id="rId2"/>
  <headerFooter alignWithMargins="0">
    <oddHeader>&amp;L&amp;BZAnet Internet Services (Pty) Ltd Confidential&amp;B&amp;C&amp;D&amp;RPage &amp;P</oddHeader>
    <oddFooter>&amp;L&amp;F&amp;C&amp;A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M41"/>
  <sheetViews>
    <sheetView topLeftCell="A15" workbookViewId="0">
      <selection activeCell="D42" sqref="D42"/>
    </sheetView>
  </sheetViews>
  <sheetFormatPr defaultRowHeight="12.75" x14ac:dyDescent="0.2"/>
  <cols>
    <col min="1" max="2" width="6" customWidth="1"/>
    <col min="3" max="3" width="4.28515625" customWidth="1"/>
    <col min="4" max="4" width="7.140625" customWidth="1"/>
    <col min="5" max="5" width="7.85546875" customWidth="1"/>
    <col min="6" max="6" width="11.5703125" customWidth="1"/>
    <col min="11" max="11" width="10.5703125" customWidth="1"/>
    <col min="13" max="13" width="11.140625" customWidth="1"/>
  </cols>
  <sheetData>
    <row r="3" spans="1:13" x14ac:dyDescent="0.2">
      <c r="A3" t="s">
        <v>22</v>
      </c>
      <c r="D3" s="56">
        <v>2400</v>
      </c>
      <c r="E3" t="s">
        <v>2</v>
      </c>
      <c r="H3" t="s">
        <v>22</v>
      </c>
      <c r="K3" s="12">
        <v>5800</v>
      </c>
      <c r="L3" t="s">
        <v>2</v>
      </c>
    </row>
    <row r="4" spans="1:13" x14ac:dyDescent="0.2">
      <c r="A4" t="s">
        <v>19</v>
      </c>
      <c r="D4" s="21">
        <f>3*10^8/(D3/1000*10^9)</f>
        <v>0.125</v>
      </c>
      <c r="E4" t="s">
        <v>4</v>
      </c>
      <c r="H4" t="s">
        <v>19</v>
      </c>
      <c r="K4" s="21">
        <f>3*10^8/(K3/1000*10^9)</f>
        <v>5.1724137931034482E-2</v>
      </c>
      <c r="L4" t="s">
        <v>4</v>
      </c>
    </row>
    <row r="6" spans="1:13" x14ac:dyDescent="0.2">
      <c r="A6" s="3" t="s">
        <v>15</v>
      </c>
      <c r="B6" s="3" t="s">
        <v>16</v>
      </c>
      <c r="C6" s="3" t="s">
        <v>17</v>
      </c>
      <c r="D6" s="3" t="s">
        <v>18</v>
      </c>
      <c r="E6" s="3" t="s">
        <v>20</v>
      </c>
      <c r="F6" s="3" t="s">
        <v>21</v>
      </c>
      <c r="H6" s="3" t="s">
        <v>15</v>
      </c>
      <c r="I6" s="3" t="s">
        <v>16</v>
      </c>
      <c r="J6" s="3" t="s">
        <v>17</v>
      </c>
      <c r="K6" s="3" t="s">
        <v>18</v>
      </c>
      <c r="L6" s="3" t="s">
        <v>20</v>
      </c>
      <c r="M6" s="3" t="s">
        <v>21</v>
      </c>
    </row>
    <row r="7" spans="1:13" x14ac:dyDescent="0.2">
      <c r="A7" s="2">
        <v>5</v>
      </c>
      <c r="B7" s="2">
        <v>5</v>
      </c>
      <c r="C7">
        <v>1</v>
      </c>
      <c r="D7" s="1">
        <f t="shared" ref="D7:D25" si="0">SQRT(C7*$D$4*A7*B7/(A7+B7))</f>
        <v>0.55901699437494745</v>
      </c>
      <c r="E7" s="1">
        <f>D7*0.6</f>
        <v>0.33541019662496846</v>
      </c>
      <c r="F7" s="1">
        <f>E7+3</f>
        <v>3.3354101966249683</v>
      </c>
      <c r="H7" s="2">
        <v>5</v>
      </c>
      <c r="I7" s="2">
        <v>5</v>
      </c>
      <c r="J7">
        <v>1</v>
      </c>
      <c r="K7" s="1">
        <f>SQRT(J7*$K$4*H7*I7/(H7+I7))</f>
        <v>0.35959747611403814</v>
      </c>
      <c r="L7" s="1">
        <f>K7*0.6</f>
        <v>0.21575848566842287</v>
      </c>
      <c r="M7" s="1">
        <f>L7+3</f>
        <v>3.2157584856684229</v>
      </c>
    </row>
    <row r="8" spans="1:13" x14ac:dyDescent="0.2">
      <c r="A8">
        <v>10</v>
      </c>
      <c r="B8">
        <v>10</v>
      </c>
      <c r="C8">
        <v>1</v>
      </c>
      <c r="D8" s="1">
        <f t="shared" si="0"/>
        <v>0.79056941504209488</v>
      </c>
      <c r="E8" s="1">
        <f t="shared" ref="E8:E25" si="1">D8*0.6</f>
        <v>0.47434164902525688</v>
      </c>
      <c r="F8" s="1">
        <f t="shared" ref="F8:F25" si="2">E8+3</f>
        <v>3.474341649025257</v>
      </c>
      <c r="H8">
        <v>10</v>
      </c>
      <c r="I8">
        <v>10</v>
      </c>
      <c r="J8">
        <v>1</v>
      </c>
      <c r="K8" s="1">
        <f t="shared" ref="K8:K25" si="3">SQRT(J8*$K$4*H8*I8/(H8+I8))</f>
        <v>0.5085476277156078</v>
      </c>
      <c r="L8" s="1">
        <f t="shared" ref="L8:L25" si="4">K8*0.6</f>
        <v>0.30512857662936466</v>
      </c>
      <c r="M8" s="1">
        <f t="shared" ref="M8:M25" si="5">L8+3</f>
        <v>3.3051285766293645</v>
      </c>
    </row>
    <row r="9" spans="1:13" x14ac:dyDescent="0.2">
      <c r="A9">
        <v>20</v>
      </c>
      <c r="B9">
        <v>20</v>
      </c>
      <c r="C9">
        <v>1</v>
      </c>
      <c r="D9" s="1">
        <f t="shared" si="0"/>
        <v>1.1180339887498949</v>
      </c>
      <c r="E9" s="1">
        <f t="shared" si="1"/>
        <v>0.67082039324993692</v>
      </c>
      <c r="F9" s="1">
        <f t="shared" si="2"/>
        <v>3.670820393249937</v>
      </c>
      <c r="H9">
        <v>20</v>
      </c>
      <c r="I9">
        <v>20</v>
      </c>
      <c r="J9">
        <v>1</v>
      </c>
      <c r="K9" s="1">
        <f t="shared" si="3"/>
        <v>0.71919495222807628</v>
      </c>
      <c r="L9" s="1">
        <f t="shared" si="4"/>
        <v>0.43151697133684574</v>
      </c>
      <c r="M9" s="1">
        <f t="shared" si="5"/>
        <v>3.4315169713368459</v>
      </c>
    </row>
    <row r="10" spans="1:13" x14ac:dyDescent="0.2">
      <c r="A10">
        <v>50</v>
      </c>
      <c r="B10">
        <v>50</v>
      </c>
      <c r="C10">
        <v>1</v>
      </c>
      <c r="D10" s="1">
        <f t="shared" si="0"/>
        <v>1.7677669529663689</v>
      </c>
      <c r="E10" s="1">
        <f t="shared" si="1"/>
        <v>1.0606601717798212</v>
      </c>
      <c r="F10" s="1">
        <f t="shared" si="2"/>
        <v>4.060660171779821</v>
      </c>
      <c r="H10">
        <v>50</v>
      </c>
      <c r="I10">
        <v>50</v>
      </c>
      <c r="J10">
        <v>1</v>
      </c>
      <c r="K10" s="1">
        <f t="shared" si="3"/>
        <v>1.1371470653683551</v>
      </c>
      <c r="L10" s="1">
        <f t="shared" si="4"/>
        <v>0.682288239221013</v>
      </c>
      <c r="M10" s="1">
        <f t="shared" si="5"/>
        <v>3.682288239221013</v>
      </c>
    </row>
    <row r="11" spans="1:13" x14ac:dyDescent="0.2">
      <c r="A11">
        <v>100</v>
      </c>
      <c r="B11">
        <v>100</v>
      </c>
      <c r="C11">
        <v>1</v>
      </c>
      <c r="D11" s="1">
        <f t="shared" si="0"/>
        <v>2.5</v>
      </c>
      <c r="E11" s="1">
        <f t="shared" si="1"/>
        <v>1.5</v>
      </c>
      <c r="F11" s="1">
        <f t="shared" si="2"/>
        <v>4.5</v>
      </c>
      <c r="H11">
        <v>100</v>
      </c>
      <c r="I11">
        <v>100</v>
      </c>
      <c r="J11">
        <v>1</v>
      </c>
      <c r="K11" s="1">
        <f t="shared" si="3"/>
        <v>1.6081688022566922</v>
      </c>
      <c r="L11" s="1">
        <f t="shared" si="4"/>
        <v>0.96490128135401532</v>
      </c>
      <c r="M11" s="1">
        <f t="shared" si="5"/>
        <v>3.9649012813540154</v>
      </c>
    </row>
    <row r="12" spans="1:13" x14ac:dyDescent="0.2">
      <c r="A12">
        <v>120</v>
      </c>
      <c r="B12">
        <v>120</v>
      </c>
      <c r="C12">
        <v>1</v>
      </c>
      <c r="D12" s="1">
        <f t="shared" si="0"/>
        <v>2.7386127875258306</v>
      </c>
      <c r="E12" s="1">
        <f t="shared" si="1"/>
        <v>1.6431676725154982</v>
      </c>
      <c r="F12" s="1">
        <f t="shared" si="2"/>
        <v>4.6431676725154984</v>
      </c>
      <c r="H12">
        <v>120</v>
      </c>
      <c r="I12">
        <v>120</v>
      </c>
      <c r="J12">
        <v>1</v>
      </c>
      <c r="K12" s="1">
        <f t="shared" si="3"/>
        <v>1.7616606585441104</v>
      </c>
      <c r="L12" s="1">
        <f t="shared" si="4"/>
        <v>1.0569963951264663</v>
      </c>
      <c r="M12" s="1">
        <f t="shared" si="5"/>
        <v>4.0569963951264665</v>
      </c>
    </row>
    <row r="13" spans="1:13" x14ac:dyDescent="0.2">
      <c r="A13">
        <v>150</v>
      </c>
      <c r="B13">
        <v>150</v>
      </c>
      <c r="C13">
        <v>1</v>
      </c>
      <c r="D13" s="1">
        <f t="shared" si="0"/>
        <v>3.0618621784789726</v>
      </c>
      <c r="E13" s="1">
        <f t="shared" si="1"/>
        <v>1.8371173070873834</v>
      </c>
      <c r="F13" s="1">
        <f t="shared" si="2"/>
        <v>4.8371173070873832</v>
      </c>
      <c r="H13">
        <v>150</v>
      </c>
      <c r="I13">
        <v>150</v>
      </c>
      <c r="J13">
        <v>1</v>
      </c>
      <c r="K13" s="1">
        <f t="shared" si="3"/>
        <v>1.9695964928958383</v>
      </c>
      <c r="L13" s="1">
        <f t="shared" si="4"/>
        <v>1.181757895737503</v>
      </c>
      <c r="M13" s="1">
        <f t="shared" si="5"/>
        <v>4.181757895737503</v>
      </c>
    </row>
    <row r="14" spans="1:13" x14ac:dyDescent="0.2">
      <c r="A14">
        <v>200</v>
      </c>
      <c r="B14">
        <v>200</v>
      </c>
      <c r="C14">
        <v>1</v>
      </c>
      <c r="D14" s="1">
        <f t="shared" si="0"/>
        <v>3.5355339059327378</v>
      </c>
      <c r="E14" s="1">
        <f t="shared" si="1"/>
        <v>2.1213203435596424</v>
      </c>
      <c r="F14" s="1">
        <f t="shared" si="2"/>
        <v>5.1213203435596419</v>
      </c>
      <c r="H14">
        <v>200</v>
      </c>
      <c r="I14">
        <v>200</v>
      </c>
      <c r="J14">
        <v>1</v>
      </c>
      <c r="K14" s="1">
        <f t="shared" si="3"/>
        <v>2.2742941307367102</v>
      </c>
      <c r="L14" s="1">
        <f t="shared" si="4"/>
        <v>1.364576478442026</v>
      </c>
      <c r="M14" s="1">
        <f t="shared" si="5"/>
        <v>4.364576478442026</v>
      </c>
    </row>
    <row r="15" spans="1:13" x14ac:dyDescent="0.2">
      <c r="A15">
        <v>220</v>
      </c>
      <c r="B15">
        <v>220</v>
      </c>
      <c r="C15">
        <v>1</v>
      </c>
      <c r="D15" s="1">
        <f t="shared" si="0"/>
        <v>3.7080992435478315</v>
      </c>
      <c r="E15" s="1">
        <f t="shared" si="1"/>
        <v>2.2248595461286986</v>
      </c>
      <c r="F15" s="1">
        <f t="shared" si="2"/>
        <v>5.2248595461286982</v>
      </c>
      <c r="H15">
        <v>220</v>
      </c>
      <c r="I15">
        <v>220</v>
      </c>
      <c r="J15">
        <v>1</v>
      </c>
      <c r="K15" s="1">
        <f t="shared" si="3"/>
        <v>2.3852998076581051</v>
      </c>
      <c r="L15" s="1">
        <f t="shared" si="4"/>
        <v>1.4311798845948631</v>
      </c>
      <c r="M15" s="1">
        <f t="shared" si="5"/>
        <v>4.4311798845948633</v>
      </c>
    </row>
    <row r="16" spans="1:13" x14ac:dyDescent="0.2">
      <c r="A16">
        <v>250</v>
      </c>
      <c r="B16">
        <v>250</v>
      </c>
      <c r="C16">
        <v>1</v>
      </c>
      <c r="D16" s="1">
        <f t="shared" si="0"/>
        <v>3.9528470752104741</v>
      </c>
      <c r="E16" s="1">
        <f t="shared" si="1"/>
        <v>2.3717082451262845</v>
      </c>
      <c r="F16" s="1">
        <f t="shared" si="2"/>
        <v>5.3717082451262845</v>
      </c>
      <c r="H16">
        <v>250</v>
      </c>
      <c r="I16">
        <v>250</v>
      </c>
      <c r="J16">
        <v>1</v>
      </c>
      <c r="K16" s="1">
        <f t="shared" si="3"/>
        <v>2.5427381385780388</v>
      </c>
      <c r="L16" s="1">
        <f t="shared" si="4"/>
        <v>1.5256428831468232</v>
      </c>
      <c r="M16" s="1">
        <f t="shared" si="5"/>
        <v>4.5256428831468227</v>
      </c>
    </row>
    <row r="17" spans="1:13" x14ac:dyDescent="0.2">
      <c r="A17">
        <v>300</v>
      </c>
      <c r="B17">
        <v>300</v>
      </c>
      <c r="C17">
        <v>1</v>
      </c>
      <c r="D17" s="1">
        <f t="shared" si="0"/>
        <v>4.3301270189221936</v>
      </c>
      <c r="E17" s="1">
        <f t="shared" si="1"/>
        <v>2.598076211353316</v>
      </c>
      <c r="F17" s="1">
        <f t="shared" si="2"/>
        <v>5.598076211353316</v>
      </c>
      <c r="H17">
        <v>300</v>
      </c>
      <c r="I17">
        <v>300</v>
      </c>
      <c r="J17">
        <v>1</v>
      </c>
      <c r="K17" s="1">
        <f t="shared" si="3"/>
        <v>2.7854300726557777</v>
      </c>
      <c r="L17" s="1">
        <f t="shared" si="4"/>
        <v>1.6712580435934665</v>
      </c>
      <c r="M17" s="1">
        <f t="shared" si="5"/>
        <v>4.6712580435934665</v>
      </c>
    </row>
    <row r="18" spans="1:13" x14ac:dyDescent="0.2">
      <c r="A18">
        <v>400</v>
      </c>
      <c r="B18">
        <v>400</v>
      </c>
      <c r="C18">
        <v>1</v>
      </c>
      <c r="D18" s="1">
        <f t="shared" si="0"/>
        <v>5</v>
      </c>
      <c r="E18" s="1">
        <f t="shared" si="1"/>
        <v>3</v>
      </c>
      <c r="F18" s="1">
        <f t="shared" si="2"/>
        <v>6</v>
      </c>
      <c r="H18">
        <v>400</v>
      </c>
      <c r="I18">
        <v>400</v>
      </c>
      <c r="J18">
        <v>1</v>
      </c>
      <c r="K18" s="1">
        <f t="shared" si="3"/>
        <v>3.2163376045133845</v>
      </c>
      <c r="L18" s="1">
        <f t="shared" si="4"/>
        <v>1.9298025627080306</v>
      </c>
      <c r="M18" s="1">
        <f t="shared" si="5"/>
        <v>4.9298025627080309</v>
      </c>
    </row>
    <row r="19" spans="1:13" x14ac:dyDescent="0.2">
      <c r="A19">
        <v>500</v>
      </c>
      <c r="B19">
        <v>500</v>
      </c>
      <c r="C19">
        <v>1</v>
      </c>
      <c r="D19" s="1">
        <f t="shared" si="0"/>
        <v>5.5901699437494745</v>
      </c>
      <c r="E19" s="1">
        <f t="shared" si="1"/>
        <v>3.3541019662496847</v>
      </c>
      <c r="F19" s="1">
        <f t="shared" si="2"/>
        <v>6.3541019662496847</v>
      </c>
      <c r="H19">
        <v>500</v>
      </c>
      <c r="I19">
        <v>500</v>
      </c>
      <c r="J19">
        <v>1</v>
      </c>
      <c r="K19" s="1">
        <f t="shared" si="3"/>
        <v>3.5959747611403809</v>
      </c>
      <c r="L19" s="1">
        <f t="shared" si="4"/>
        <v>2.1575848566842284</v>
      </c>
      <c r="M19" s="1">
        <f t="shared" si="5"/>
        <v>5.1575848566842284</v>
      </c>
    </row>
    <row r="20" spans="1:13" x14ac:dyDescent="0.2">
      <c r="A20">
        <v>1000</v>
      </c>
      <c r="B20">
        <v>1000</v>
      </c>
      <c r="C20">
        <v>1</v>
      </c>
      <c r="D20" s="1">
        <f t="shared" si="0"/>
        <v>7.9056941504209481</v>
      </c>
      <c r="E20" s="1">
        <f t="shared" si="1"/>
        <v>4.7434164902525691</v>
      </c>
      <c r="F20" s="1">
        <f t="shared" si="2"/>
        <v>7.7434164902525691</v>
      </c>
      <c r="H20">
        <v>1000</v>
      </c>
      <c r="I20">
        <v>1000</v>
      </c>
      <c r="J20">
        <v>1</v>
      </c>
      <c r="K20" s="1">
        <f t="shared" si="3"/>
        <v>5.0854762771560775</v>
      </c>
      <c r="L20" s="1">
        <f t="shared" si="4"/>
        <v>3.0512857662936463</v>
      </c>
      <c r="M20" s="1">
        <f t="shared" si="5"/>
        <v>6.0512857662936463</v>
      </c>
    </row>
    <row r="21" spans="1:13" x14ac:dyDescent="0.2">
      <c r="A21">
        <v>1600</v>
      </c>
      <c r="B21">
        <v>1600</v>
      </c>
      <c r="C21">
        <v>1</v>
      </c>
      <c r="D21" s="1">
        <f>SQRT(C21*$D$4*A21*B21/(A21+B21))</f>
        <v>10</v>
      </c>
      <c r="E21" s="1">
        <f t="shared" si="1"/>
        <v>6</v>
      </c>
      <c r="F21" s="1">
        <f t="shared" si="2"/>
        <v>9</v>
      </c>
      <c r="H21">
        <v>1600</v>
      </c>
      <c r="I21">
        <v>1600</v>
      </c>
      <c r="J21">
        <v>1</v>
      </c>
      <c r="K21" s="1">
        <f t="shared" si="3"/>
        <v>6.4326752090267689</v>
      </c>
      <c r="L21" s="1">
        <f t="shared" si="4"/>
        <v>3.8596051254160613</v>
      </c>
      <c r="M21" s="1">
        <f t="shared" si="5"/>
        <v>6.8596051254160617</v>
      </c>
    </row>
    <row r="22" spans="1:13" x14ac:dyDescent="0.2">
      <c r="A22">
        <v>2000</v>
      </c>
      <c r="B22">
        <v>2000</v>
      </c>
      <c r="C22">
        <v>1</v>
      </c>
      <c r="D22" s="1">
        <f t="shared" si="0"/>
        <v>11.180339887498949</v>
      </c>
      <c r="E22" s="1">
        <f t="shared" si="1"/>
        <v>6.7082039324993694</v>
      </c>
      <c r="F22" s="1">
        <f t="shared" si="2"/>
        <v>9.7082039324993694</v>
      </c>
      <c r="H22">
        <v>2000</v>
      </c>
      <c r="I22">
        <v>2000</v>
      </c>
      <c r="J22">
        <v>1</v>
      </c>
      <c r="K22" s="1">
        <f t="shared" si="3"/>
        <v>7.1919495222807619</v>
      </c>
      <c r="L22" s="1">
        <f t="shared" si="4"/>
        <v>4.3151697133684568</v>
      </c>
      <c r="M22" s="1">
        <f t="shared" si="5"/>
        <v>7.3151697133684568</v>
      </c>
    </row>
    <row r="23" spans="1:13" x14ac:dyDescent="0.2">
      <c r="A23">
        <v>3000</v>
      </c>
      <c r="B23">
        <v>3000</v>
      </c>
      <c r="C23">
        <v>1</v>
      </c>
      <c r="D23" s="1">
        <f t="shared" si="0"/>
        <v>13.693063937629153</v>
      </c>
      <c r="E23" s="1">
        <f t="shared" si="1"/>
        <v>8.2158383625774913</v>
      </c>
      <c r="F23" s="1">
        <f t="shared" si="2"/>
        <v>11.215838362577491</v>
      </c>
      <c r="H23">
        <v>3000</v>
      </c>
      <c r="I23">
        <v>3000</v>
      </c>
      <c r="J23">
        <v>1</v>
      </c>
      <c r="K23" s="1">
        <f t="shared" si="3"/>
        <v>8.8083032927205522</v>
      </c>
      <c r="L23" s="1">
        <f t="shared" si="4"/>
        <v>5.2849819756323315</v>
      </c>
      <c r="M23" s="1">
        <f t="shared" si="5"/>
        <v>8.2849819756323306</v>
      </c>
    </row>
    <row r="24" spans="1:13" x14ac:dyDescent="0.2">
      <c r="A24">
        <v>5000</v>
      </c>
      <c r="B24">
        <v>5000</v>
      </c>
      <c r="C24">
        <v>1</v>
      </c>
      <c r="D24" s="1">
        <f t="shared" si="0"/>
        <v>17.677669529663689</v>
      </c>
      <c r="E24" s="1">
        <f t="shared" si="1"/>
        <v>10.606601717798213</v>
      </c>
      <c r="F24" s="1">
        <f t="shared" si="2"/>
        <v>13.606601717798213</v>
      </c>
      <c r="H24">
        <v>5000</v>
      </c>
      <c r="I24">
        <v>5000</v>
      </c>
      <c r="J24">
        <v>1</v>
      </c>
      <c r="K24" s="1">
        <f t="shared" si="3"/>
        <v>11.37147065368355</v>
      </c>
      <c r="L24" s="1">
        <f t="shared" si="4"/>
        <v>6.82288239221013</v>
      </c>
      <c r="M24" s="1">
        <f t="shared" si="5"/>
        <v>9.8228823922101292</v>
      </c>
    </row>
    <row r="25" spans="1:13" x14ac:dyDescent="0.2">
      <c r="A25">
        <v>10000</v>
      </c>
      <c r="B25">
        <v>10000</v>
      </c>
      <c r="C25">
        <v>1</v>
      </c>
      <c r="D25" s="1">
        <f t="shared" si="0"/>
        <v>25</v>
      </c>
      <c r="E25" s="1">
        <f t="shared" si="1"/>
        <v>15</v>
      </c>
      <c r="F25" s="1">
        <f t="shared" si="2"/>
        <v>18</v>
      </c>
      <c r="H25">
        <v>10000</v>
      </c>
      <c r="I25">
        <v>10000</v>
      </c>
      <c r="J25">
        <v>1</v>
      </c>
      <c r="K25" s="1">
        <f t="shared" si="3"/>
        <v>16.081688022566922</v>
      </c>
      <c r="L25" s="1">
        <f t="shared" si="4"/>
        <v>9.6490128135401534</v>
      </c>
      <c r="M25" s="1">
        <f t="shared" si="5"/>
        <v>12.649012813540153</v>
      </c>
    </row>
    <row r="40" spans="1:9" x14ac:dyDescent="0.2">
      <c r="A40" s="10" t="s">
        <v>72</v>
      </c>
      <c r="B40" s="10"/>
      <c r="C40" s="10"/>
      <c r="D40" s="10"/>
      <c r="E40" s="10"/>
      <c r="I40" s="67" t="s">
        <v>71</v>
      </c>
    </row>
    <row r="41" spans="1:9" x14ac:dyDescent="0.2">
      <c r="A41" s="2" t="s">
        <v>73</v>
      </c>
    </row>
  </sheetData>
  <phoneticPr fontId="0" type="noConversion"/>
  <hyperlinks>
    <hyperlink ref="I40" r:id="rId1"/>
  </hyperlinks>
  <pageMargins left="0.75" right="0.75" top="0.56000000000000005" bottom="0.73" header="0.28999999999999998" footer="0.33"/>
  <pageSetup paperSize="9" orientation="landscape" r:id="rId2"/>
  <headerFooter alignWithMargins="0">
    <oddHeader>&amp;L&amp;BZAnet Internet Services (Pty) Ltd Confidential&amp;B&amp;C&amp;D&amp;RPage &amp;P</oddHeader>
    <oddFooter>&amp;L&amp;F&amp;C&amp;A</oddFooter>
  </headerFooter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topLeftCell="A40" workbookViewId="0">
      <selection activeCell="I68" sqref="I68"/>
    </sheetView>
  </sheetViews>
  <sheetFormatPr defaultRowHeight="12.75" x14ac:dyDescent="0.2"/>
  <cols>
    <col min="2" max="2" width="5.28515625" customWidth="1"/>
    <col min="3" max="7" width="8.140625" customWidth="1"/>
    <col min="15" max="16" width="10.7109375" customWidth="1"/>
  </cols>
  <sheetData>
    <row r="1" spans="1:16" ht="15.75" x14ac:dyDescent="0.25">
      <c r="A1" s="11" t="s">
        <v>39</v>
      </c>
      <c r="B1" s="11"/>
      <c r="E1" s="2" t="s">
        <v>67</v>
      </c>
    </row>
    <row r="3" spans="1:16" s="3" customFormat="1" x14ac:dyDescent="0.2">
      <c r="A3" s="3" t="s">
        <v>0</v>
      </c>
      <c r="C3" s="16" t="s">
        <v>40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3" customFormat="1" x14ac:dyDescent="0.2">
      <c r="A4" s="3" t="s">
        <v>4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10</v>
      </c>
      <c r="J4" s="3">
        <v>15</v>
      </c>
      <c r="K4" s="3">
        <v>18</v>
      </c>
      <c r="L4" s="3">
        <v>25</v>
      </c>
      <c r="M4" s="3">
        <v>30</v>
      </c>
      <c r="N4" s="3">
        <v>45</v>
      </c>
      <c r="O4" s="3">
        <v>90</v>
      </c>
      <c r="P4" s="3">
        <v>120</v>
      </c>
    </row>
    <row r="5" spans="1:16" x14ac:dyDescent="0.2">
      <c r="A5" s="8">
        <v>1</v>
      </c>
      <c r="B5" s="8"/>
      <c r="C5" s="15">
        <f>TAN($C$4*PI()/180/2)*$A5*2</f>
        <v>1.7453735581517579E-2</v>
      </c>
      <c r="D5" s="15">
        <f>TAN($D$4*PI()/180/2)*$A5*2</f>
        <v>3.4910129856435171E-2</v>
      </c>
      <c r="E5" s="15">
        <f>TAN($E$4*PI()/180/2)*$A5*2</f>
        <v>5.2371843138373855E-2</v>
      </c>
      <c r="F5" s="15">
        <f>TAN($F$4*PI()/180/2)*$A5*2</f>
        <v>6.984153898349546E-2</v>
      </c>
      <c r="G5" s="15">
        <f>TAN($G$4*PI()/180/2)*$A5*2</f>
        <v>8.7321885817024117E-2</v>
      </c>
      <c r="H5" s="15">
        <f>TAN($H$4*PI()/180/2)*$A5*2</f>
        <v>0.10481555856608239</v>
      </c>
      <c r="I5" s="15">
        <f>TAN($I$4*PI()/180/2)*$A5*2</f>
        <v>0.17497732705184801</v>
      </c>
      <c r="J5" s="15">
        <f>TAN($J$4*PI()/180/2)*$A5*2</f>
        <v>0.26330499517479167</v>
      </c>
      <c r="K5" s="15">
        <f>TAN($K$4*PI()/180/2)*$A5*2</f>
        <v>0.31676888064907255</v>
      </c>
      <c r="L5" s="15">
        <f>TAN($L$4*PI()/180/2)*$A5*2</f>
        <v>0.44338932528587977</v>
      </c>
      <c r="M5" s="15">
        <f>TAN($M$4*PI()/180/2)*$A5*2</f>
        <v>0.53589838486224539</v>
      </c>
      <c r="N5" s="15">
        <f>TAN($N$4*PI()/180/2)*$A5*2</f>
        <v>0.82842712474619007</v>
      </c>
      <c r="O5" s="15">
        <f>TAN($O$4*PI()/180/2)*$A5*2</f>
        <v>1.9999999999999998</v>
      </c>
      <c r="P5" s="15">
        <f>TAN($P$4*PI()/180/2)*$A5*2</f>
        <v>3.4641016151377535</v>
      </c>
    </row>
    <row r="6" spans="1:16" x14ac:dyDescent="0.2">
      <c r="A6" s="9">
        <v>5</v>
      </c>
      <c r="B6" s="9"/>
      <c r="C6" s="15">
        <f t="shared" ref="C6:C32" si="0">TAN($C$4*PI()/180/2)*$A6*2</f>
        <v>8.7268677907587897E-2</v>
      </c>
      <c r="D6" s="15">
        <f t="shared" ref="D6:D32" si="1">TAN($D$4*PI()/180/2)*$A6*2</f>
        <v>0.17455064928217584</v>
      </c>
      <c r="E6" s="15">
        <f t="shared" ref="E6:E32" si="2">TAN($E$4*PI()/180/2)*$A6*2</f>
        <v>0.26185921569186926</v>
      </c>
      <c r="F6" s="15">
        <f t="shared" ref="F6:F32" si="3">TAN($F$4*PI()/180/2)*$A6*2</f>
        <v>0.34920769491747727</v>
      </c>
      <c r="G6" s="15">
        <f t="shared" ref="G6:G32" si="4">TAN($G$4*PI()/180/2)*$A6*2</f>
        <v>0.43660942908512057</v>
      </c>
      <c r="H6" s="15">
        <f t="shared" ref="H6:H32" si="5">TAN($H$4*PI()/180/2)*$A6*2</f>
        <v>0.524077792830412</v>
      </c>
      <c r="I6" s="15">
        <f t="shared" ref="I6:I32" si="6">TAN($I$4*PI()/180/2)*$A6*2</f>
        <v>0.87488663525924004</v>
      </c>
      <c r="J6" s="15">
        <f t="shared" ref="J6:J32" si="7">TAN($J$4*PI()/180/2)*$A6*2</f>
        <v>1.3165249758739583</v>
      </c>
      <c r="K6" s="15">
        <f t="shared" ref="K6:K32" si="8">TAN($K$4*PI()/180/2)*$A6*2</f>
        <v>1.5838444032453627</v>
      </c>
      <c r="L6" s="15">
        <f t="shared" ref="L6:L32" si="9">TAN($L$4*PI()/180/2)*$A6*2</f>
        <v>2.2169466264293987</v>
      </c>
      <c r="M6" s="15">
        <f t="shared" ref="M6:M32" si="10">TAN($M$4*PI()/180/2)*$A6*2</f>
        <v>2.6794919243112272</v>
      </c>
      <c r="N6" s="15">
        <f t="shared" ref="N6:N32" si="11">TAN($N$4*PI()/180/2)*$A6*2</f>
        <v>4.1421356237309501</v>
      </c>
      <c r="O6" s="15">
        <f t="shared" ref="O6:O32" si="12">TAN($O$4*PI()/180/2)*$A6*2</f>
        <v>9.9999999999999982</v>
      </c>
      <c r="P6" s="15">
        <f t="shared" ref="P6:P32" si="13">TAN($P$4*PI()/180/2)*$A6*2</f>
        <v>17.320508075688767</v>
      </c>
    </row>
    <row r="7" spans="1:16" x14ac:dyDescent="0.2">
      <c r="A7" s="6">
        <v>10</v>
      </c>
      <c r="B7" s="6"/>
      <c r="C7" s="15">
        <f t="shared" si="0"/>
        <v>0.17453735581517579</v>
      </c>
      <c r="D7" s="15">
        <f t="shared" si="1"/>
        <v>0.34910129856435168</v>
      </c>
      <c r="E7" s="15">
        <f t="shared" si="2"/>
        <v>0.52371843138373853</v>
      </c>
      <c r="F7" s="15">
        <f t="shared" si="3"/>
        <v>0.69841538983495455</v>
      </c>
      <c r="G7" s="15">
        <f t="shared" si="4"/>
        <v>0.87321885817024114</v>
      </c>
      <c r="H7" s="15">
        <f t="shared" si="5"/>
        <v>1.048155585660824</v>
      </c>
      <c r="I7" s="15">
        <f t="shared" si="6"/>
        <v>1.7497732705184801</v>
      </c>
      <c r="J7" s="15">
        <f t="shared" si="7"/>
        <v>2.6330499517479167</v>
      </c>
      <c r="K7" s="15">
        <f t="shared" si="8"/>
        <v>3.1676888064907254</v>
      </c>
      <c r="L7" s="15">
        <f t="shared" si="9"/>
        <v>4.4338932528587973</v>
      </c>
      <c r="M7" s="15">
        <f t="shared" si="10"/>
        <v>5.3589838486224544</v>
      </c>
      <c r="N7" s="15">
        <f t="shared" si="11"/>
        <v>8.2842712474619002</v>
      </c>
      <c r="O7" s="15">
        <f t="shared" si="12"/>
        <v>19.999999999999996</v>
      </c>
      <c r="P7" s="15">
        <f t="shared" si="13"/>
        <v>34.641016151377535</v>
      </c>
    </row>
    <row r="8" spans="1:16" x14ac:dyDescent="0.2">
      <c r="A8" s="6">
        <v>20</v>
      </c>
      <c r="B8" s="6"/>
      <c r="C8" s="15">
        <f t="shared" si="0"/>
        <v>0.34907471163035159</v>
      </c>
      <c r="D8" s="15">
        <f t="shared" si="1"/>
        <v>0.69820259712870336</v>
      </c>
      <c r="E8" s="15">
        <f t="shared" si="2"/>
        <v>1.0474368627674771</v>
      </c>
      <c r="F8" s="15">
        <f t="shared" si="3"/>
        <v>1.3968307796699091</v>
      </c>
      <c r="G8" s="15">
        <f t="shared" si="4"/>
        <v>1.7464377163404823</v>
      </c>
      <c r="H8" s="15">
        <f t="shared" si="5"/>
        <v>2.096311171321648</v>
      </c>
      <c r="I8" s="15">
        <f t="shared" si="6"/>
        <v>3.4995465410369602</v>
      </c>
      <c r="J8" s="15">
        <f t="shared" si="7"/>
        <v>5.2660999034958333</v>
      </c>
      <c r="K8" s="15">
        <f t="shared" si="8"/>
        <v>6.3353776129814507</v>
      </c>
      <c r="L8" s="15">
        <f t="shared" si="9"/>
        <v>8.8677865057175946</v>
      </c>
      <c r="M8" s="15">
        <f t="shared" si="10"/>
        <v>10.717967697244909</v>
      </c>
      <c r="N8" s="15">
        <f t="shared" si="11"/>
        <v>16.5685424949238</v>
      </c>
      <c r="O8" s="15">
        <f t="shared" si="12"/>
        <v>39.999999999999993</v>
      </c>
      <c r="P8" s="15">
        <f t="shared" si="13"/>
        <v>69.28203230275507</v>
      </c>
    </row>
    <row r="9" spans="1:16" x14ac:dyDescent="0.2">
      <c r="A9" s="6">
        <v>30</v>
      </c>
      <c r="B9" s="6"/>
      <c r="C9" s="15">
        <f t="shared" si="0"/>
        <v>0.52361206744552735</v>
      </c>
      <c r="D9" s="15">
        <f t="shared" si="1"/>
        <v>1.0473038956930552</v>
      </c>
      <c r="E9" s="15">
        <f t="shared" si="2"/>
        <v>1.5711552941512157</v>
      </c>
      <c r="F9" s="15">
        <f t="shared" si="3"/>
        <v>2.0952461695048639</v>
      </c>
      <c r="G9" s="15">
        <f t="shared" si="4"/>
        <v>2.6196565745107234</v>
      </c>
      <c r="H9" s="15">
        <f t="shared" si="5"/>
        <v>3.1444667569824718</v>
      </c>
      <c r="I9" s="15">
        <f t="shared" si="6"/>
        <v>5.2493198115554405</v>
      </c>
      <c r="J9" s="15">
        <f t="shared" si="7"/>
        <v>7.89914985524375</v>
      </c>
      <c r="K9" s="15">
        <f t="shared" si="8"/>
        <v>9.5030664194721766</v>
      </c>
      <c r="L9" s="15">
        <f t="shared" si="9"/>
        <v>13.301679758576393</v>
      </c>
      <c r="M9" s="15">
        <f t="shared" si="10"/>
        <v>16.076951545867363</v>
      </c>
      <c r="N9" s="15">
        <f t="shared" si="11"/>
        <v>24.852813742385703</v>
      </c>
      <c r="O9" s="15">
        <f t="shared" si="12"/>
        <v>59.999999999999993</v>
      </c>
      <c r="P9" s="15">
        <f t="shared" si="13"/>
        <v>103.92304845413261</v>
      </c>
    </row>
    <row r="10" spans="1:16" x14ac:dyDescent="0.2">
      <c r="A10" s="6">
        <v>50</v>
      </c>
      <c r="B10" s="6"/>
      <c r="C10" s="15">
        <f t="shared" si="0"/>
        <v>0.87268677907587888</v>
      </c>
      <c r="D10" s="15">
        <f t="shared" si="1"/>
        <v>1.7455064928217585</v>
      </c>
      <c r="E10" s="15">
        <f t="shared" si="2"/>
        <v>2.6185921569186927</v>
      </c>
      <c r="F10" s="15">
        <f t="shared" si="3"/>
        <v>3.492076949174773</v>
      </c>
      <c r="G10" s="15">
        <f t="shared" si="4"/>
        <v>4.3660942908512057</v>
      </c>
      <c r="H10" s="15">
        <f t="shared" si="5"/>
        <v>5.2407779283041194</v>
      </c>
      <c r="I10" s="15">
        <f t="shared" si="6"/>
        <v>8.7488663525924011</v>
      </c>
      <c r="J10" s="15">
        <f t="shared" si="7"/>
        <v>13.165249758739584</v>
      </c>
      <c r="K10" s="15">
        <f t="shared" si="8"/>
        <v>15.838444032453628</v>
      </c>
      <c r="L10" s="15">
        <f t="shared" si="9"/>
        <v>22.169466264293987</v>
      </c>
      <c r="M10" s="15">
        <f t="shared" si="10"/>
        <v>26.794919243112268</v>
      </c>
      <c r="N10" s="15">
        <f t="shared" si="11"/>
        <v>41.421356237309503</v>
      </c>
      <c r="O10" s="15">
        <f t="shared" si="12"/>
        <v>99.999999999999986</v>
      </c>
      <c r="P10" s="15">
        <f t="shared" si="13"/>
        <v>173.20508075688767</v>
      </c>
    </row>
    <row r="11" spans="1:16" x14ac:dyDescent="0.2">
      <c r="A11" s="6">
        <v>100</v>
      </c>
      <c r="B11" s="6"/>
      <c r="C11" s="15">
        <f t="shared" si="0"/>
        <v>1.7453735581517578</v>
      </c>
      <c r="D11" s="15">
        <f t="shared" si="1"/>
        <v>3.491012985643517</v>
      </c>
      <c r="E11" s="15">
        <f t="shared" si="2"/>
        <v>5.2371843138373855</v>
      </c>
      <c r="F11" s="15">
        <f t="shared" si="3"/>
        <v>6.9841538983495459</v>
      </c>
      <c r="G11" s="15">
        <f t="shared" si="4"/>
        <v>8.7321885817024114</v>
      </c>
      <c r="H11" s="15">
        <f t="shared" si="5"/>
        <v>10.481555856608239</v>
      </c>
      <c r="I11" s="15">
        <f t="shared" si="6"/>
        <v>17.497732705184802</v>
      </c>
      <c r="J11" s="15">
        <f t="shared" si="7"/>
        <v>26.330499517479169</v>
      </c>
      <c r="K11" s="15">
        <f t="shared" si="8"/>
        <v>31.676888064907256</v>
      </c>
      <c r="L11" s="15">
        <f t="shared" si="9"/>
        <v>44.338932528587975</v>
      </c>
      <c r="M11" s="15">
        <f t="shared" si="10"/>
        <v>53.589838486224536</v>
      </c>
      <c r="N11" s="15">
        <f t="shared" si="11"/>
        <v>82.842712474619006</v>
      </c>
      <c r="O11" s="15">
        <f t="shared" si="12"/>
        <v>199.99999999999997</v>
      </c>
      <c r="P11" s="15">
        <f t="shared" si="13"/>
        <v>346.41016151377534</v>
      </c>
    </row>
    <row r="12" spans="1:16" x14ac:dyDescent="0.2">
      <c r="A12" s="6">
        <v>120</v>
      </c>
      <c r="B12" s="6"/>
      <c r="C12" s="15">
        <f t="shared" si="0"/>
        <v>2.0944482697821094</v>
      </c>
      <c r="D12" s="15">
        <f t="shared" si="1"/>
        <v>4.1892155827722206</v>
      </c>
      <c r="E12" s="15">
        <f t="shared" si="2"/>
        <v>6.2846211766048627</v>
      </c>
      <c r="F12" s="15">
        <f t="shared" si="3"/>
        <v>8.3809846780194555</v>
      </c>
      <c r="G12" s="15">
        <f t="shared" si="4"/>
        <v>10.478626298042894</v>
      </c>
      <c r="H12" s="15">
        <f t="shared" si="5"/>
        <v>12.577867027929887</v>
      </c>
      <c r="I12" s="15">
        <f t="shared" si="6"/>
        <v>20.997279246221762</v>
      </c>
      <c r="J12" s="15">
        <f t="shared" si="7"/>
        <v>31.596599420975</v>
      </c>
      <c r="K12" s="15">
        <f t="shared" si="8"/>
        <v>38.012265677888706</v>
      </c>
      <c r="L12" s="15">
        <f t="shared" si="9"/>
        <v>53.206719034305571</v>
      </c>
      <c r="M12" s="15">
        <f t="shared" si="10"/>
        <v>64.307806183469452</v>
      </c>
      <c r="N12" s="15">
        <f t="shared" si="11"/>
        <v>99.41125496954281</v>
      </c>
      <c r="O12" s="15">
        <f t="shared" si="12"/>
        <v>239.99999999999997</v>
      </c>
      <c r="P12" s="15">
        <f t="shared" si="13"/>
        <v>415.69219381653045</v>
      </c>
    </row>
    <row r="13" spans="1:16" x14ac:dyDescent="0.2">
      <c r="A13" s="6">
        <v>150</v>
      </c>
      <c r="B13" s="6"/>
      <c r="C13" s="15">
        <f t="shared" si="0"/>
        <v>2.6180603372276368</v>
      </c>
      <c r="D13" s="15">
        <f t="shared" si="1"/>
        <v>5.2365194784652758</v>
      </c>
      <c r="E13" s="15">
        <f t="shared" si="2"/>
        <v>7.8557764707560782</v>
      </c>
      <c r="F13" s="15">
        <f t="shared" si="3"/>
        <v>10.476230847524318</v>
      </c>
      <c r="G13" s="15">
        <f t="shared" si="4"/>
        <v>13.098282872553618</v>
      </c>
      <c r="H13" s="15">
        <f t="shared" si="5"/>
        <v>15.722333784912358</v>
      </c>
      <c r="I13" s="15">
        <f t="shared" si="6"/>
        <v>26.246599057777203</v>
      </c>
      <c r="J13" s="15">
        <f t="shared" si="7"/>
        <v>39.495749276218753</v>
      </c>
      <c r="K13" s="15">
        <f t="shared" si="8"/>
        <v>47.515332097360883</v>
      </c>
      <c r="L13" s="15">
        <f t="shared" si="9"/>
        <v>66.508398792881962</v>
      </c>
      <c r="M13" s="15">
        <f t="shared" si="10"/>
        <v>80.384757729336812</v>
      </c>
      <c r="N13" s="15">
        <f t="shared" si="11"/>
        <v>124.26406871192852</v>
      </c>
      <c r="O13" s="15">
        <f t="shared" si="12"/>
        <v>299.99999999999994</v>
      </c>
      <c r="P13" s="15">
        <f t="shared" si="13"/>
        <v>519.61524227066297</v>
      </c>
    </row>
    <row r="14" spans="1:16" x14ac:dyDescent="0.2">
      <c r="A14" s="6">
        <v>165</v>
      </c>
      <c r="B14" s="6"/>
      <c r="C14" s="15">
        <f t="shared" si="0"/>
        <v>2.8798663709504004</v>
      </c>
      <c r="D14" s="15">
        <f t="shared" si="1"/>
        <v>5.7601714263118033</v>
      </c>
      <c r="E14" s="15">
        <f t="shared" si="2"/>
        <v>8.6413541178316855</v>
      </c>
      <c r="F14" s="15">
        <f t="shared" si="3"/>
        <v>11.523853932276751</v>
      </c>
      <c r="G14" s="15">
        <f t="shared" si="4"/>
        <v>14.40811115980898</v>
      </c>
      <c r="H14" s="15">
        <f t="shared" si="5"/>
        <v>17.294567163403595</v>
      </c>
      <c r="I14" s="15">
        <f t="shared" si="6"/>
        <v>28.871258963554922</v>
      </c>
      <c r="J14" s="15">
        <f t="shared" si="7"/>
        <v>43.445324203840627</v>
      </c>
      <c r="K14" s="15">
        <f t="shared" si="8"/>
        <v>52.266865307096971</v>
      </c>
      <c r="L14" s="15">
        <f t="shared" si="9"/>
        <v>73.159238672170162</v>
      </c>
      <c r="M14" s="15">
        <f t="shared" si="10"/>
        <v>88.423233502270492</v>
      </c>
      <c r="N14" s="15">
        <f t="shared" si="11"/>
        <v>136.69047558312135</v>
      </c>
      <c r="O14" s="15">
        <f t="shared" si="12"/>
        <v>329.99999999999994</v>
      </c>
      <c r="P14" s="15">
        <f t="shared" si="13"/>
        <v>571.5767664977293</v>
      </c>
    </row>
    <row r="15" spans="1:16" x14ac:dyDescent="0.2">
      <c r="A15" s="6">
        <v>200</v>
      </c>
      <c r="B15" s="6"/>
      <c r="C15" s="15">
        <f t="shared" si="0"/>
        <v>3.4907471163035155</v>
      </c>
      <c r="D15" s="15">
        <f t="shared" si="1"/>
        <v>6.9820259712870341</v>
      </c>
      <c r="E15" s="15">
        <f t="shared" si="2"/>
        <v>10.474368627674771</v>
      </c>
      <c r="F15" s="15">
        <f t="shared" si="3"/>
        <v>13.968307796699092</v>
      </c>
      <c r="G15" s="15">
        <f t="shared" si="4"/>
        <v>17.464377163404823</v>
      </c>
      <c r="H15" s="15">
        <f t="shared" si="5"/>
        <v>20.963111713216477</v>
      </c>
      <c r="I15" s="15">
        <f t="shared" si="6"/>
        <v>34.995465410369604</v>
      </c>
      <c r="J15" s="15">
        <f t="shared" si="7"/>
        <v>52.660999034958337</v>
      </c>
      <c r="K15" s="15">
        <f t="shared" si="8"/>
        <v>63.353776129814513</v>
      </c>
      <c r="L15" s="15">
        <f t="shared" si="9"/>
        <v>88.67786505717595</v>
      </c>
      <c r="M15" s="15">
        <f t="shared" si="10"/>
        <v>107.17967697244907</v>
      </c>
      <c r="N15" s="15">
        <f t="shared" si="11"/>
        <v>165.68542494923801</v>
      </c>
      <c r="O15" s="15">
        <f t="shared" si="12"/>
        <v>399.99999999999994</v>
      </c>
      <c r="P15" s="15">
        <f t="shared" si="13"/>
        <v>692.82032302755067</v>
      </c>
    </row>
    <row r="16" spans="1:16" x14ac:dyDescent="0.2">
      <c r="A16" s="6">
        <v>220</v>
      </c>
      <c r="B16" s="6"/>
      <c r="C16" s="15">
        <f t="shared" si="0"/>
        <v>3.8398218279338674</v>
      </c>
      <c r="D16" s="15">
        <f t="shared" si="1"/>
        <v>7.6802285684157372</v>
      </c>
      <c r="E16" s="15">
        <f t="shared" si="2"/>
        <v>11.521805490442247</v>
      </c>
      <c r="F16" s="15">
        <f t="shared" si="3"/>
        <v>15.365138576369</v>
      </c>
      <c r="G16" s="15">
        <f t="shared" si="4"/>
        <v>19.210814879745307</v>
      </c>
      <c r="H16" s="15">
        <f t="shared" si="5"/>
        <v>23.059422884538126</v>
      </c>
      <c r="I16" s="15">
        <f t="shared" si="6"/>
        <v>38.495011951406561</v>
      </c>
      <c r="J16" s="15">
        <f t="shared" si="7"/>
        <v>57.927098938454165</v>
      </c>
      <c r="K16" s="15">
        <f t="shared" si="8"/>
        <v>69.689153742795966</v>
      </c>
      <c r="L16" s="15">
        <f t="shared" si="9"/>
        <v>97.545651562893553</v>
      </c>
      <c r="M16" s="15">
        <f t="shared" si="10"/>
        <v>117.89764466969399</v>
      </c>
      <c r="N16" s="15">
        <f t="shared" si="11"/>
        <v>182.25396744416182</v>
      </c>
      <c r="O16" s="15">
        <f t="shared" si="12"/>
        <v>439.99999999999994</v>
      </c>
      <c r="P16" s="15">
        <f t="shared" si="13"/>
        <v>762.10235533030573</v>
      </c>
    </row>
    <row r="17" spans="1:16" x14ac:dyDescent="0.2">
      <c r="A17" s="6">
        <v>250</v>
      </c>
      <c r="B17" s="6"/>
      <c r="C17" s="15">
        <f t="shared" si="0"/>
        <v>4.3634338953793943</v>
      </c>
      <c r="D17" s="15">
        <f t="shared" si="1"/>
        <v>8.7275324641087924</v>
      </c>
      <c r="E17" s="15">
        <f t="shared" si="2"/>
        <v>13.092960784593464</v>
      </c>
      <c r="F17" s="15">
        <f t="shared" si="3"/>
        <v>17.460384745873863</v>
      </c>
      <c r="G17" s="15">
        <f t="shared" si="4"/>
        <v>21.830471454256028</v>
      </c>
      <c r="H17" s="15">
        <f t="shared" si="5"/>
        <v>26.203889641520597</v>
      </c>
      <c r="I17" s="15">
        <f t="shared" si="6"/>
        <v>43.744331762962005</v>
      </c>
      <c r="J17" s="15">
        <f t="shared" si="7"/>
        <v>65.826248793697914</v>
      </c>
      <c r="K17" s="15">
        <f t="shared" si="8"/>
        <v>79.192220162268143</v>
      </c>
      <c r="L17" s="15">
        <f t="shared" si="9"/>
        <v>110.84733132146994</v>
      </c>
      <c r="M17" s="15">
        <f t="shared" si="10"/>
        <v>133.97459621556135</v>
      </c>
      <c r="N17" s="15">
        <f t="shared" si="11"/>
        <v>207.10678118654752</v>
      </c>
      <c r="O17" s="15">
        <f t="shared" si="12"/>
        <v>499.99999999999994</v>
      </c>
      <c r="P17" s="15">
        <f t="shared" si="13"/>
        <v>866.02540378443837</v>
      </c>
    </row>
    <row r="18" spans="1:16" x14ac:dyDescent="0.2">
      <c r="A18" s="6">
        <v>300</v>
      </c>
      <c r="B18" s="6"/>
      <c r="C18" s="15">
        <f t="shared" si="0"/>
        <v>5.2361206744552735</v>
      </c>
      <c r="D18" s="15">
        <f t="shared" si="1"/>
        <v>10.473038956930552</v>
      </c>
      <c r="E18" s="15">
        <f t="shared" si="2"/>
        <v>15.711552941512156</v>
      </c>
      <c r="F18" s="15">
        <f t="shared" si="3"/>
        <v>20.952461695048637</v>
      </c>
      <c r="G18" s="15">
        <f t="shared" si="4"/>
        <v>26.196565745107236</v>
      </c>
      <c r="H18" s="15">
        <f t="shared" si="5"/>
        <v>31.444667569824716</v>
      </c>
      <c r="I18" s="15">
        <f t="shared" si="6"/>
        <v>52.493198115554407</v>
      </c>
      <c r="J18" s="15">
        <f t="shared" si="7"/>
        <v>78.991498552437506</v>
      </c>
      <c r="K18" s="15">
        <f t="shared" si="8"/>
        <v>95.030664194721766</v>
      </c>
      <c r="L18" s="15">
        <f t="shared" si="9"/>
        <v>133.01679758576392</v>
      </c>
      <c r="M18" s="15">
        <f t="shared" si="10"/>
        <v>160.76951545867362</v>
      </c>
      <c r="N18" s="15">
        <f t="shared" si="11"/>
        <v>248.52813742385703</v>
      </c>
      <c r="O18" s="15">
        <f t="shared" si="12"/>
        <v>599.99999999999989</v>
      </c>
      <c r="P18" s="15">
        <f t="shared" si="13"/>
        <v>1039.2304845413259</v>
      </c>
    </row>
    <row r="19" spans="1:16" x14ac:dyDescent="0.2">
      <c r="A19" s="6">
        <v>400</v>
      </c>
      <c r="B19" s="6"/>
      <c r="C19" s="15">
        <f t="shared" si="0"/>
        <v>6.9814942326070311</v>
      </c>
      <c r="D19" s="15">
        <f t="shared" si="1"/>
        <v>13.964051942574068</v>
      </c>
      <c r="E19" s="15">
        <f t="shared" si="2"/>
        <v>20.948737255349542</v>
      </c>
      <c r="F19" s="15">
        <f t="shared" si="3"/>
        <v>27.936615593398184</v>
      </c>
      <c r="G19" s="15">
        <f t="shared" si="4"/>
        <v>34.928754326809646</v>
      </c>
      <c r="H19" s="15">
        <f t="shared" si="5"/>
        <v>41.926223426432955</v>
      </c>
      <c r="I19" s="15">
        <f t="shared" si="6"/>
        <v>69.990930820739209</v>
      </c>
      <c r="J19" s="15">
        <f t="shared" si="7"/>
        <v>105.32199806991667</v>
      </c>
      <c r="K19" s="15">
        <f t="shared" si="8"/>
        <v>126.70755225962903</v>
      </c>
      <c r="L19" s="15">
        <f t="shared" si="9"/>
        <v>177.3557301143519</v>
      </c>
      <c r="M19" s="15">
        <f t="shared" si="10"/>
        <v>214.35935394489815</v>
      </c>
      <c r="N19" s="15">
        <f t="shared" si="11"/>
        <v>331.37084989847602</v>
      </c>
      <c r="O19" s="15">
        <f t="shared" si="12"/>
        <v>799.99999999999989</v>
      </c>
      <c r="P19" s="15">
        <f t="shared" si="13"/>
        <v>1385.6406460551013</v>
      </c>
    </row>
    <row r="20" spans="1:16" x14ac:dyDescent="0.2">
      <c r="A20" s="6">
        <v>500</v>
      </c>
      <c r="B20" s="6"/>
      <c r="C20" s="15">
        <f t="shared" si="0"/>
        <v>8.7268677907587886</v>
      </c>
      <c r="D20" s="15">
        <f t="shared" si="1"/>
        <v>17.455064928217585</v>
      </c>
      <c r="E20" s="15">
        <f t="shared" si="2"/>
        <v>26.185921569186927</v>
      </c>
      <c r="F20" s="15">
        <f t="shared" si="3"/>
        <v>34.920769491747727</v>
      </c>
      <c r="G20" s="15">
        <f t="shared" si="4"/>
        <v>43.660942908512055</v>
      </c>
      <c r="H20" s="15">
        <f t="shared" si="5"/>
        <v>52.407779283041194</v>
      </c>
      <c r="I20" s="15">
        <f t="shared" si="6"/>
        <v>87.488663525924011</v>
      </c>
      <c r="J20" s="15">
        <f t="shared" si="7"/>
        <v>131.65249758739583</v>
      </c>
      <c r="K20" s="15">
        <f t="shared" si="8"/>
        <v>158.38444032453629</v>
      </c>
      <c r="L20" s="15">
        <f t="shared" si="9"/>
        <v>221.69466264293987</v>
      </c>
      <c r="M20" s="15">
        <f t="shared" si="10"/>
        <v>267.9491924311227</v>
      </c>
      <c r="N20" s="15">
        <f t="shared" si="11"/>
        <v>414.21356237309504</v>
      </c>
      <c r="O20" s="15">
        <f t="shared" si="12"/>
        <v>999.99999999999989</v>
      </c>
      <c r="P20" s="15">
        <f t="shared" si="13"/>
        <v>1732.0508075688767</v>
      </c>
    </row>
    <row r="21" spans="1:16" x14ac:dyDescent="0.2">
      <c r="A21" s="6">
        <v>1000</v>
      </c>
      <c r="B21" s="6"/>
      <c r="C21" s="15">
        <f t="shared" si="0"/>
        <v>17.453735581517577</v>
      </c>
      <c r="D21" s="15">
        <f t="shared" si="1"/>
        <v>34.910129856435169</v>
      </c>
      <c r="E21" s="15">
        <f t="shared" si="2"/>
        <v>52.371843138373855</v>
      </c>
      <c r="F21" s="15">
        <f t="shared" si="3"/>
        <v>69.841538983495454</v>
      </c>
      <c r="G21" s="15">
        <f t="shared" si="4"/>
        <v>87.321885817024111</v>
      </c>
      <c r="H21" s="15">
        <f t="shared" si="5"/>
        <v>104.81555856608239</v>
      </c>
      <c r="I21" s="15">
        <f t="shared" si="6"/>
        <v>174.97732705184802</v>
      </c>
      <c r="J21" s="15">
        <f t="shared" si="7"/>
        <v>263.30499517479166</v>
      </c>
      <c r="K21" s="15">
        <f t="shared" si="8"/>
        <v>316.76888064907257</v>
      </c>
      <c r="L21" s="15">
        <f t="shared" si="9"/>
        <v>443.38932528587975</v>
      </c>
      <c r="M21" s="15">
        <f t="shared" si="10"/>
        <v>535.89838486224539</v>
      </c>
      <c r="N21" s="15">
        <f t="shared" si="11"/>
        <v>828.42712474619009</v>
      </c>
      <c r="O21" s="15">
        <f t="shared" si="12"/>
        <v>1999.9999999999998</v>
      </c>
      <c r="P21" s="15">
        <f t="shared" si="13"/>
        <v>3464.1016151377535</v>
      </c>
    </row>
    <row r="22" spans="1:16" x14ac:dyDescent="0.2">
      <c r="A22" s="6">
        <v>1600</v>
      </c>
      <c r="B22" s="6"/>
      <c r="C22" s="15">
        <f t="shared" si="0"/>
        <v>27.925976930428124</v>
      </c>
      <c r="D22" s="15">
        <f t="shared" si="1"/>
        <v>55.856207770296272</v>
      </c>
      <c r="E22" s="15">
        <f t="shared" si="2"/>
        <v>83.794949021398168</v>
      </c>
      <c r="F22" s="15">
        <f t="shared" si="3"/>
        <v>111.74646237359273</v>
      </c>
      <c r="G22" s="15">
        <f t="shared" si="4"/>
        <v>139.71501730723858</v>
      </c>
      <c r="H22" s="15">
        <f t="shared" si="5"/>
        <v>167.70489370573182</v>
      </c>
      <c r="I22" s="15">
        <f t="shared" si="6"/>
        <v>279.96372328295683</v>
      </c>
      <c r="J22" s="15">
        <f t="shared" si="7"/>
        <v>421.2879922796667</v>
      </c>
      <c r="K22" s="15">
        <f t="shared" si="8"/>
        <v>506.8302090385161</v>
      </c>
      <c r="L22" s="15">
        <f t="shared" si="9"/>
        <v>709.4229204574076</v>
      </c>
      <c r="M22" s="15">
        <f t="shared" si="10"/>
        <v>857.43741577959258</v>
      </c>
      <c r="N22" s="15">
        <f t="shared" si="11"/>
        <v>1325.4833995939041</v>
      </c>
      <c r="O22" s="15">
        <f t="shared" si="12"/>
        <v>3199.9999999999995</v>
      </c>
      <c r="P22" s="15">
        <f t="shared" si="13"/>
        <v>5542.5625842204054</v>
      </c>
    </row>
    <row r="23" spans="1:16" x14ac:dyDescent="0.2">
      <c r="A23" s="6">
        <v>2000</v>
      </c>
      <c r="B23" s="6"/>
      <c r="C23" s="15">
        <f t="shared" si="0"/>
        <v>34.907471163035154</v>
      </c>
      <c r="D23" s="15">
        <f t="shared" si="1"/>
        <v>69.820259712870339</v>
      </c>
      <c r="E23" s="15">
        <f t="shared" si="2"/>
        <v>104.74368627674771</v>
      </c>
      <c r="F23" s="15">
        <f t="shared" si="3"/>
        <v>139.68307796699091</v>
      </c>
      <c r="G23" s="15">
        <f t="shared" si="4"/>
        <v>174.64377163404822</v>
      </c>
      <c r="H23" s="15">
        <f t="shared" si="5"/>
        <v>209.63111713216477</v>
      </c>
      <c r="I23" s="15">
        <f t="shared" si="6"/>
        <v>349.95465410369604</v>
      </c>
      <c r="J23" s="15">
        <f t="shared" si="7"/>
        <v>526.60999034958331</v>
      </c>
      <c r="K23" s="15">
        <f t="shared" si="8"/>
        <v>633.53776129814514</v>
      </c>
      <c r="L23" s="15">
        <f t="shared" si="9"/>
        <v>886.7786505717595</v>
      </c>
      <c r="M23" s="15">
        <f t="shared" si="10"/>
        <v>1071.7967697244908</v>
      </c>
      <c r="N23" s="15">
        <f t="shared" si="11"/>
        <v>1656.8542494923802</v>
      </c>
      <c r="O23" s="15">
        <f t="shared" si="12"/>
        <v>3999.9999999999995</v>
      </c>
      <c r="P23" s="15">
        <f t="shared" si="13"/>
        <v>6928.2032302755069</v>
      </c>
    </row>
    <row r="24" spans="1:16" x14ac:dyDescent="0.2">
      <c r="A24" s="6">
        <v>3000</v>
      </c>
      <c r="B24" s="6"/>
      <c r="C24" s="15">
        <f t="shared" si="0"/>
        <v>52.361206744552739</v>
      </c>
      <c r="D24" s="15">
        <f t="shared" si="1"/>
        <v>104.73038956930552</v>
      </c>
      <c r="E24" s="15">
        <f t="shared" si="2"/>
        <v>157.11552941512156</v>
      </c>
      <c r="F24" s="15">
        <f t="shared" si="3"/>
        <v>209.52461695048638</v>
      </c>
      <c r="G24" s="15">
        <f t="shared" si="4"/>
        <v>261.96565745107233</v>
      </c>
      <c r="H24" s="15">
        <f t="shared" si="5"/>
        <v>314.44667569824719</v>
      </c>
      <c r="I24" s="15">
        <f t="shared" si="6"/>
        <v>524.93198115554401</v>
      </c>
      <c r="J24" s="15">
        <f t="shared" si="7"/>
        <v>789.91498552437497</v>
      </c>
      <c r="K24" s="15">
        <f t="shared" si="8"/>
        <v>950.3066419472176</v>
      </c>
      <c r="L24" s="15">
        <f t="shared" si="9"/>
        <v>1330.1679758576392</v>
      </c>
      <c r="M24" s="15">
        <f t="shared" si="10"/>
        <v>1607.6951545867362</v>
      </c>
      <c r="N24" s="15">
        <f t="shared" si="11"/>
        <v>2485.2813742385702</v>
      </c>
      <c r="O24" s="15">
        <f t="shared" si="12"/>
        <v>5999.9999999999991</v>
      </c>
      <c r="P24" s="15">
        <f t="shared" si="13"/>
        <v>10392.30484541326</v>
      </c>
    </row>
    <row r="25" spans="1:16" x14ac:dyDescent="0.2">
      <c r="A25" s="6">
        <v>5000</v>
      </c>
      <c r="B25" s="6"/>
      <c r="C25" s="15">
        <f t="shared" si="0"/>
        <v>87.268677907587886</v>
      </c>
      <c r="D25" s="15">
        <f t="shared" si="1"/>
        <v>174.55064928217587</v>
      </c>
      <c r="E25" s="15">
        <f t="shared" si="2"/>
        <v>261.85921569186928</v>
      </c>
      <c r="F25" s="15">
        <f t="shared" si="3"/>
        <v>349.20769491747728</v>
      </c>
      <c r="G25" s="15">
        <f t="shared" si="4"/>
        <v>436.60942908512061</v>
      </c>
      <c r="H25" s="15">
        <f t="shared" si="5"/>
        <v>524.07779283041191</v>
      </c>
      <c r="I25" s="15">
        <f t="shared" si="6"/>
        <v>874.88663525924005</v>
      </c>
      <c r="J25" s="15">
        <f t="shared" si="7"/>
        <v>1316.5249758739583</v>
      </c>
      <c r="K25" s="15">
        <f t="shared" si="8"/>
        <v>1583.8444032453629</v>
      </c>
      <c r="L25" s="15">
        <f t="shared" si="9"/>
        <v>2216.9466264293987</v>
      </c>
      <c r="M25" s="15">
        <f t="shared" si="10"/>
        <v>2679.4919243112267</v>
      </c>
      <c r="N25" s="15">
        <f t="shared" si="11"/>
        <v>4142.1356237309501</v>
      </c>
      <c r="O25" s="15">
        <f t="shared" si="12"/>
        <v>9999.9999999999982</v>
      </c>
      <c r="P25" s="15">
        <f t="shared" si="13"/>
        <v>17320.508075688769</v>
      </c>
    </row>
    <row r="26" spans="1:16" x14ac:dyDescent="0.2">
      <c r="A26" s="6">
        <v>10000</v>
      </c>
      <c r="B26" s="6"/>
      <c r="C26" s="15">
        <f t="shared" si="0"/>
        <v>174.53735581517577</v>
      </c>
      <c r="D26" s="15">
        <f t="shared" si="1"/>
        <v>349.10129856435174</v>
      </c>
      <c r="E26" s="15">
        <f t="shared" si="2"/>
        <v>523.71843138373856</v>
      </c>
      <c r="F26" s="15">
        <f t="shared" si="3"/>
        <v>698.41538983495457</v>
      </c>
      <c r="G26" s="15">
        <f t="shared" si="4"/>
        <v>873.21885817024122</v>
      </c>
      <c r="H26" s="15">
        <f t="shared" si="5"/>
        <v>1048.1555856608238</v>
      </c>
      <c r="I26" s="15">
        <f t="shared" si="6"/>
        <v>1749.7732705184801</v>
      </c>
      <c r="J26" s="15">
        <f t="shared" si="7"/>
        <v>2633.0499517479166</v>
      </c>
      <c r="K26" s="15">
        <f t="shared" si="8"/>
        <v>3167.6888064907257</v>
      </c>
      <c r="L26" s="15">
        <f t="shared" si="9"/>
        <v>4433.8932528587975</v>
      </c>
      <c r="M26" s="15">
        <f t="shared" si="10"/>
        <v>5358.9838486224535</v>
      </c>
      <c r="N26" s="15">
        <f t="shared" si="11"/>
        <v>8284.2712474619002</v>
      </c>
      <c r="O26" s="15">
        <f t="shared" si="12"/>
        <v>19999.999999999996</v>
      </c>
      <c r="P26" s="15">
        <f t="shared" si="13"/>
        <v>34641.016151377538</v>
      </c>
    </row>
    <row r="27" spans="1:16" x14ac:dyDescent="0.2">
      <c r="A27" s="6">
        <v>20000</v>
      </c>
      <c r="B27" s="6"/>
      <c r="C27" s="15">
        <f t="shared" si="0"/>
        <v>349.07471163035154</v>
      </c>
      <c r="D27" s="15">
        <f t="shared" si="1"/>
        <v>698.20259712870347</v>
      </c>
      <c r="E27" s="15">
        <f t="shared" si="2"/>
        <v>1047.4368627674771</v>
      </c>
      <c r="F27" s="15">
        <f t="shared" si="3"/>
        <v>1396.8307796699091</v>
      </c>
      <c r="G27" s="15">
        <f t="shared" si="4"/>
        <v>1746.4377163404824</v>
      </c>
      <c r="H27" s="15">
        <f t="shared" si="5"/>
        <v>2096.3111713216476</v>
      </c>
      <c r="I27" s="15">
        <f t="shared" si="6"/>
        <v>3499.5465410369602</v>
      </c>
      <c r="J27" s="15">
        <f t="shared" si="7"/>
        <v>5266.0999034958331</v>
      </c>
      <c r="K27" s="15">
        <f t="shared" si="8"/>
        <v>6335.3776129814514</v>
      </c>
      <c r="L27" s="15">
        <f t="shared" si="9"/>
        <v>8867.786505717595</v>
      </c>
      <c r="M27" s="15">
        <f t="shared" si="10"/>
        <v>10717.967697244907</v>
      </c>
      <c r="N27" s="15">
        <f t="shared" si="11"/>
        <v>16568.5424949238</v>
      </c>
      <c r="O27" s="15">
        <f t="shared" si="12"/>
        <v>39999.999999999993</v>
      </c>
      <c r="P27" s="15">
        <f t="shared" si="13"/>
        <v>69282.032302755077</v>
      </c>
    </row>
    <row r="28" spans="1:16" x14ac:dyDescent="0.2">
      <c r="A28" s="6">
        <v>50000</v>
      </c>
      <c r="B28" s="6"/>
      <c r="C28" s="15">
        <f t="shared" si="0"/>
        <v>872.68677907587892</v>
      </c>
      <c r="D28" s="15">
        <f t="shared" si="1"/>
        <v>1745.5064928217585</v>
      </c>
      <c r="E28" s="15">
        <f t="shared" si="2"/>
        <v>2618.5921569186926</v>
      </c>
      <c r="F28" s="15">
        <f t="shared" si="3"/>
        <v>3492.0769491747728</v>
      </c>
      <c r="G28" s="15">
        <f t="shared" si="4"/>
        <v>4366.0942908512061</v>
      </c>
      <c r="H28" s="15">
        <f t="shared" si="5"/>
        <v>5240.77792830412</v>
      </c>
      <c r="I28" s="15">
        <f t="shared" si="6"/>
        <v>8748.8663525924003</v>
      </c>
      <c r="J28" s="15">
        <f t="shared" si="7"/>
        <v>13165.249758739583</v>
      </c>
      <c r="K28" s="15">
        <f t="shared" si="8"/>
        <v>15838.444032453628</v>
      </c>
      <c r="L28" s="15">
        <f t="shared" si="9"/>
        <v>22169.466264293987</v>
      </c>
      <c r="M28" s="15">
        <f t="shared" si="10"/>
        <v>26794.919243112268</v>
      </c>
      <c r="N28" s="15">
        <f t="shared" si="11"/>
        <v>41421.356237309505</v>
      </c>
      <c r="O28" s="15">
        <f t="shared" si="12"/>
        <v>99999.999999999985</v>
      </c>
      <c r="P28" s="15">
        <f t="shared" si="13"/>
        <v>173205.08075688768</v>
      </c>
    </row>
    <row r="29" spans="1:16" x14ac:dyDescent="0.2">
      <c r="A29" s="6">
        <v>100000</v>
      </c>
      <c r="B29" s="6"/>
      <c r="C29" s="15">
        <f t="shared" si="0"/>
        <v>1745.3735581517578</v>
      </c>
      <c r="D29" s="15">
        <f t="shared" si="1"/>
        <v>3491.0129856435169</v>
      </c>
      <c r="E29" s="15">
        <f t="shared" si="2"/>
        <v>5237.1843138373852</v>
      </c>
      <c r="F29" s="15">
        <f t="shared" si="3"/>
        <v>6984.1538983495457</v>
      </c>
      <c r="G29" s="15">
        <f t="shared" si="4"/>
        <v>8732.1885817024122</v>
      </c>
      <c r="H29" s="15">
        <f t="shared" si="5"/>
        <v>10481.55585660824</v>
      </c>
      <c r="I29" s="15">
        <f t="shared" si="6"/>
        <v>17497.732705184801</v>
      </c>
      <c r="J29" s="15">
        <f t="shared" si="7"/>
        <v>26330.499517479166</v>
      </c>
      <c r="K29" s="15">
        <f t="shared" si="8"/>
        <v>31676.888064907256</v>
      </c>
      <c r="L29" s="15">
        <f t="shared" si="9"/>
        <v>44338.932528587975</v>
      </c>
      <c r="M29" s="15">
        <f t="shared" si="10"/>
        <v>53589.838486224537</v>
      </c>
      <c r="N29" s="15">
        <f t="shared" si="11"/>
        <v>82842.712474619009</v>
      </c>
      <c r="O29" s="15">
        <f t="shared" si="12"/>
        <v>199999.99999999997</v>
      </c>
      <c r="P29" s="15">
        <f t="shared" si="13"/>
        <v>346410.16151377535</v>
      </c>
    </row>
    <row r="30" spans="1:16" x14ac:dyDescent="0.2">
      <c r="A30" s="6">
        <v>200000</v>
      </c>
      <c r="B30" s="6"/>
      <c r="C30" s="15">
        <f t="shared" si="0"/>
        <v>3490.7471163035157</v>
      </c>
      <c r="D30" s="15">
        <f t="shared" si="1"/>
        <v>6982.0259712870338</v>
      </c>
      <c r="E30" s="15">
        <f t="shared" si="2"/>
        <v>10474.36862767477</v>
      </c>
      <c r="F30" s="15">
        <f t="shared" si="3"/>
        <v>13968.307796699091</v>
      </c>
      <c r="G30" s="15">
        <f t="shared" si="4"/>
        <v>17464.377163404824</v>
      </c>
      <c r="H30" s="15">
        <f t="shared" si="5"/>
        <v>20963.11171321648</v>
      </c>
      <c r="I30" s="15">
        <f t="shared" si="6"/>
        <v>34995.465410369601</v>
      </c>
      <c r="J30" s="15">
        <f t="shared" si="7"/>
        <v>52660.999034958331</v>
      </c>
      <c r="K30" s="15">
        <f t="shared" si="8"/>
        <v>63353.776129814512</v>
      </c>
      <c r="L30" s="15">
        <f t="shared" si="9"/>
        <v>88677.86505717595</v>
      </c>
      <c r="M30" s="15">
        <f t="shared" si="10"/>
        <v>107179.67697244907</v>
      </c>
      <c r="N30" s="15">
        <f t="shared" si="11"/>
        <v>165685.42494923802</v>
      </c>
      <c r="O30" s="15">
        <f t="shared" si="12"/>
        <v>399999.99999999994</v>
      </c>
      <c r="P30" s="15">
        <f t="shared" si="13"/>
        <v>692820.32302755071</v>
      </c>
    </row>
    <row r="31" spans="1:16" x14ac:dyDescent="0.2">
      <c r="A31" s="6">
        <v>500000</v>
      </c>
      <c r="B31" s="6"/>
      <c r="C31" s="15">
        <f t="shared" si="0"/>
        <v>8726.8677907587899</v>
      </c>
      <c r="D31" s="15">
        <f t="shared" si="1"/>
        <v>17455.064928217584</v>
      </c>
      <c r="E31" s="15">
        <f t="shared" si="2"/>
        <v>26185.921569186929</v>
      </c>
      <c r="F31" s="15">
        <f t="shared" si="3"/>
        <v>34920.769491747727</v>
      </c>
      <c r="G31" s="15">
        <f t="shared" si="4"/>
        <v>43660.942908512057</v>
      </c>
      <c r="H31" s="15">
        <f t="shared" si="5"/>
        <v>52407.779283041193</v>
      </c>
      <c r="I31" s="15">
        <f t="shared" si="6"/>
        <v>87488.663525924014</v>
      </c>
      <c r="J31" s="15">
        <f t="shared" si="7"/>
        <v>131652.49758739583</v>
      </c>
      <c r="K31" s="15">
        <f t="shared" si="8"/>
        <v>158384.44032453626</v>
      </c>
      <c r="L31" s="15">
        <f t="shared" si="9"/>
        <v>221694.66264293989</v>
      </c>
      <c r="M31" s="15">
        <f t="shared" si="10"/>
        <v>267949.1924311227</v>
      </c>
      <c r="N31" s="15">
        <f t="shared" si="11"/>
        <v>414213.56237309502</v>
      </c>
      <c r="O31" s="15">
        <f t="shared" si="12"/>
        <v>999999.99999999988</v>
      </c>
      <c r="P31" s="15">
        <f t="shared" si="13"/>
        <v>1732050.8075688768</v>
      </c>
    </row>
    <row r="32" spans="1:16" x14ac:dyDescent="0.2">
      <c r="A32" s="6">
        <v>1000000</v>
      </c>
      <c r="B32" s="6"/>
      <c r="C32" s="15">
        <f t="shared" si="0"/>
        <v>17453.73558151758</v>
      </c>
      <c r="D32" s="15">
        <f t="shared" si="1"/>
        <v>34910.129856435167</v>
      </c>
      <c r="E32" s="15">
        <f t="shared" si="2"/>
        <v>52371.843138373857</v>
      </c>
      <c r="F32" s="15">
        <f t="shared" si="3"/>
        <v>69841.538983495455</v>
      </c>
      <c r="G32" s="15">
        <f t="shared" si="4"/>
        <v>87321.885817024115</v>
      </c>
      <c r="H32" s="15">
        <f t="shared" si="5"/>
        <v>104815.55856608239</v>
      </c>
      <c r="I32" s="15">
        <f t="shared" si="6"/>
        <v>174977.32705184803</v>
      </c>
      <c r="J32" s="15">
        <f t="shared" si="7"/>
        <v>263304.99517479166</v>
      </c>
      <c r="K32" s="15">
        <f t="shared" si="8"/>
        <v>316768.88064907253</v>
      </c>
      <c r="L32" s="15">
        <f t="shared" si="9"/>
        <v>443389.32528587978</v>
      </c>
      <c r="M32" s="15">
        <f t="shared" si="10"/>
        <v>535898.38486224541</v>
      </c>
      <c r="N32" s="15">
        <f t="shared" si="11"/>
        <v>828427.12474619003</v>
      </c>
      <c r="O32" s="15">
        <f t="shared" si="12"/>
        <v>1999999.9999999998</v>
      </c>
      <c r="P32" s="15">
        <f t="shared" si="13"/>
        <v>3464101.6151377535</v>
      </c>
    </row>
    <row r="35" spans="6:6" ht="15" x14ac:dyDescent="0.2">
      <c r="F35" s="57" t="s">
        <v>69</v>
      </c>
    </row>
    <row r="36" spans="6:6" ht="15" x14ac:dyDescent="0.2">
      <c r="F36" s="57" t="s">
        <v>68</v>
      </c>
    </row>
    <row r="68" spans="1:9" x14ac:dyDescent="0.2">
      <c r="A68" s="10" t="s">
        <v>72</v>
      </c>
      <c r="B68" s="10"/>
      <c r="C68" s="10"/>
      <c r="D68" s="10"/>
      <c r="E68" s="10"/>
      <c r="I68" s="67" t="s">
        <v>71</v>
      </c>
    </row>
  </sheetData>
  <phoneticPr fontId="0" type="noConversion"/>
  <hyperlinks>
    <hyperlink ref="I68" r:id="rId1"/>
  </hyperlinks>
  <pageMargins left="0.56999999999999995" right="0.26" top="1" bottom="1" header="0.5" footer="0.5"/>
  <pageSetup scale="94" orientation="landscape" r:id="rId2"/>
  <headerFooter alignWithMargins="0">
    <oddHeader>&amp;L&amp;BZAnet Internet Services (Pty) Ltd Confidential&amp;B&amp;C&amp;D&amp;RPage &amp;P</oddHeader>
    <oddFooter>&amp;L&amp;F&amp;C&amp;A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37"/>
  <sheetViews>
    <sheetView tabSelected="1" zoomScaleNormal="100" workbookViewId="0">
      <selection activeCell="D42" sqref="D42"/>
    </sheetView>
  </sheetViews>
  <sheetFormatPr defaultRowHeight="12.75" x14ac:dyDescent="0.2"/>
  <cols>
    <col min="2" max="2" width="25.28515625" customWidth="1"/>
    <col min="4" max="4" width="11.85546875" customWidth="1"/>
    <col min="5" max="5" width="7.28515625" customWidth="1"/>
    <col min="6" max="6" width="8.85546875" customWidth="1"/>
    <col min="7" max="7" width="12.42578125" customWidth="1"/>
    <col min="9" max="9" width="7.7109375" customWidth="1"/>
    <col min="10" max="10" width="2.140625" customWidth="1"/>
    <col min="11" max="11" width="2.5703125" customWidth="1"/>
  </cols>
  <sheetData>
    <row r="1" spans="1:8" ht="15.75" x14ac:dyDescent="0.25">
      <c r="A1" s="11" t="s">
        <v>24</v>
      </c>
    </row>
    <row r="2" spans="1:8" ht="13.5" thickBot="1" x14ac:dyDescent="0.25">
      <c r="B2" s="2" t="s">
        <v>66</v>
      </c>
      <c r="D2" s="10"/>
      <c r="F2" s="55" t="s">
        <v>47</v>
      </c>
      <c r="G2" s="13">
        <v>2033</v>
      </c>
      <c r="H2" t="s">
        <v>2</v>
      </c>
    </row>
    <row r="3" spans="1:8" ht="13.5" thickBot="1" x14ac:dyDescent="0.25">
      <c r="A3" s="3" t="s">
        <v>28</v>
      </c>
      <c r="B3" s="10" t="s">
        <v>27</v>
      </c>
      <c r="C3" s="64" t="s">
        <v>48</v>
      </c>
      <c r="D3" s="65"/>
      <c r="E3" s="66"/>
      <c r="F3" s="64" t="s">
        <v>49</v>
      </c>
      <c r="G3" s="65"/>
      <c r="H3" s="66"/>
    </row>
    <row r="4" spans="1:8" x14ac:dyDescent="0.2">
      <c r="A4" s="3" t="s">
        <v>29</v>
      </c>
      <c r="C4" s="35" t="s">
        <v>25</v>
      </c>
      <c r="D4" s="36" t="s">
        <v>5</v>
      </c>
      <c r="E4" s="37" t="s">
        <v>9</v>
      </c>
      <c r="F4" s="35" t="s">
        <v>25</v>
      </c>
      <c r="G4" s="36" t="s">
        <v>5</v>
      </c>
      <c r="H4" s="37" t="s">
        <v>9</v>
      </c>
    </row>
    <row r="5" spans="1:8" x14ac:dyDescent="0.2">
      <c r="A5" s="3"/>
      <c r="B5" s="3" t="s">
        <v>23</v>
      </c>
      <c r="C5" s="38"/>
      <c r="D5" s="36"/>
      <c r="E5" s="37"/>
      <c r="F5" s="51"/>
      <c r="G5" s="36"/>
      <c r="H5" s="37"/>
    </row>
    <row r="6" spans="1:8" x14ac:dyDescent="0.2">
      <c r="B6" s="22" t="s">
        <v>62</v>
      </c>
      <c r="C6" s="39"/>
      <c r="D6" s="24">
        <v>12</v>
      </c>
      <c r="E6" s="40">
        <f>10^(D6/10)</f>
        <v>15.848931924611136</v>
      </c>
      <c r="F6" s="39"/>
      <c r="G6" s="24">
        <v>8.5</v>
      </c>
      <c r="H6" s="40">
        <f>10^(G6/10)</f>
        <v>7.0794578438413795</v>
      </c>
    </row>
    <row r="7" spans="1:8" x14ac:dyDescent="0.2">
      <c r="A7" s="12">
        <v>-0.2</v>
      </c>
      <c r="B7" s="25" t="s">
        <v>36</v>
      </c>
      <c r="C7" s="41">
        <v>2</v>
      </c>
      <c r="D7" s="27">
        <f>$A$7*C7</f>
        <v>-0.4</v>
      </c>
      <c r="E7" s="42"/>
      <c r="F7" s="41">
        <v>2</v>
      </c>
      <c r="G7" s="27">
        <f>$A$7*F7</f>
        <v>-0.4</v>
      </c>
      <c r="H7" s="42"/>
    </row>
    <row r="8" spans="1:8" x14ac:dyDescent="0.2">
      <c r="A8" s="12">
        <v>-0.8</v>
      </c>
      <c r="B8" s="25" t="s">
        <v>30</v>
      </c>
      <c r="C8" s="41">
        <v>1</v>
      </c>
      <c r="D8" s="27">
        <f>$A$8*C8</f>
        <v>-0.8</v>
      </c>
      <c r="E8" s="42">
        <v>0</v>
      </c>
      <c r="F8" s="41">
        <v>1</v>
      </c>
      <c r="G8" s="27">
        <f>$A$8*F8</f>
        <v>-0.8</v>
      </c>
      <c r="H8" s="42"/>
    </row>
    <row r="9" spans="1:8" x14ac:dyDescent="0.2">
      <c r="A9" s="12">
        <v>-0.22</v>
      </c>
      <c r="B9" s="25" t="s">
        <v>61</v>
      </c>
      <c r="C9" s="41">
        <v>6</v>
      </c>
      <c r="D9" s="27">
        <f>$A$9*C9</f>
        <v>-1.32</v>
      </c>
      <c r="E9" s="42"/>
      <c r="F9" s="41">
        <v>10</v>
      </c>
      <c r="G9" s="27">
        <f>$A$9*F9</f>
        <v>-2.2000000000000002</v>
      </c>
      <c r="H9" s="42"/>
    </row>
    <row r="10" spans="1:8" x14ac:dyDescent="0.2">
      <c r="A10" s="12">
        <v>-1.5</v>
      </c>
      <c r="B10" s="25" t="s">
        <v>26</v>
      </c>
      <c r="C10" s="41">
        <v>1</v>
      </c>
      <c r="D10" s="27">
        <f>$A$10*C10</f>
        <v>-1.5</v>
      </c>
      <c r="E10" s="42"/>
      <c r="F10" s="41">
        <v>1</v>
      </c>
      <c r="G10" s="27">
        <f>$A$10*F10</f>
        <v>-1.5</v>
      </c>
      <c r="H10" s="42"/>
    </row>
    <row r="11" spans="1:8" x14ac:dyDescent="0.2">
      <c r="A11" s="12">
        <v>-12</v>
      </c>
      <c r="B11" s="25" t="s">
        <v>59</v>
      </c>
      <c r="C11" s="41">
        <v>0</v>
      </c>
      <c r="D11" s="27">
        <f>$A$11*C11</f>
        <v>0</v>
      </c>
      <c r="E11" s="42"/>
      <c r="F11" s="52">
        <v>0</v>
      </c>
      <c r="G11" s="27">
        <f>$A$11*F11</f>
        <v>0</v>
      </c>
      <c r="H11" s="42"/>
    </row>
    <row r="12" spans="1:8" x14ac:dyDescent="0.2">
      <c r="A12" s="12">
        <v>-4</v>
      </c>
      <c r="B12" s="25" t="s">
        <v>60</v>
      </c>
      <c r="C12" s="41">
        <v>0</v>
      </c>
      <c r="D12" s="27">
        <f>$A$12*C12</f>
        <v>0</v>
      </c>
      <c r="E12" s="42"/>
      <c r="F12" s="41">
        <v>0</v>
      </c>
      <c r="G12" s="27">
        <f>$A$12*F12</f>
        <v>0</v>
      </c>
      <c r="H12" s="42"/>
    </row>
    <row r="13" spans="1:8" x14ac:dyDescent="0.2">
      <c r="B13" s="25" t="s">
        <v>32</v>
      </c>
      <c r="C13" s="38"/>
      <c r="D13" s="26">
        <v>12</v>
      </c>
      <c r="E13" s="42">
        <f>SUM(D7:D13)</f>
        <v>7.9799999999999995</v>
      </c>
      <c r="F13" s="38"/>
      <c r="G13" s="26">
        <v>16</v>
      </c>
      <c r="H13" s="42">
        <f>SUM(G7:G13)</f>
        <v>11.1</v>
      </c>
    </row>
    <row r="14" spans="1:8" ht="13.5" thickBot="1" x14ac:dyDescent="0.25">
      <c r="B14" s="28" t="s">
        <v>70</v>
      </c>
      <c r="C14" s="38"/>
      <c r="D14" s="49">
        <f>SUM(D6:D13)</f>
        <v>19.979999999999997</v>
      </c>
      <c r="E14" s="42"/>
      <c r="F14" s="38"/>
      <c r="G14" s="49">
        <f>SUM(G6:G13)</f>
        <v>19.600000000000001</v>
      </c>
      <c r="H14" s="42"/>
    </row>
    <row r="15" spans="1:8" ht="13.5" thickBot="1" x14ac:dyDescent="0.25">
      <c r="B15" s="25" t="s">
        <v>35</v>
      </c>
      <c r="C15" s="20">
        <v>4643.6814404954648</v>
      </c>
      <c r="D15" s="29">
        <f>-(32.4+20*LOG($G$2)+20*LOG(C15/1000))</f>
        <v>-111.89999595696716</v>
      </c>
      <c r="E15" s="43"/>
      <c r="F15" s="53">
        <f>C15</f>
        <v>4643.6814404954648</v>
      </c>
      <c r="G15" s="29">
        <f>-(32.4+20*LOG($G$2)+20*LOG(F15/1000))</f>
        <v>-111.89999595696716</v>
      </c>
      <c r="H15" s="42"/>
    </row>
    <row r="16" spans="1:8" x14ac:dyDescent="0.2">
      <c r="B16" s="30" t="s">
        <v>33</v>
      </c>
      <c r="C16" s="44"/>
      <c r="D16" s="31">
        <f>D14+D15</f>
        <v>-91.919995956967171</v>
      </c>
      <c r="E16" s="45"/>
      <c r="F16" s="44"/>
      <c r="G16" s="31">
        <f>G14+G15</f>
        <v>-92.299995956967166</v>
      </c>
      <c r="H16" s="45"/>
    </row>
    <row r="17" spans="1:8" x14ac:dyDescent="0.2">
      <c r="B17" s="3" t="s">
        <v>41</v>
      </c>
      <c r="C17" s="38"/>
      <c r="D17" s="46"/>
      <c r="E17" s="43"/>
      <c r="F17" s="38"/>
      <c r="G17" s="46"/>
      <c r="H17" s="42"/>
    </row>
    <row r="18" spans="1:8" x14ac:dyDescent="0.2">
      <c r="B18" s="32" t="s">
        <v>32</v>
      </c>
      <c r="C18" s="39"/>
      <c r="D18" s="33">
        <f>G13</f>
        <v>16</v>
      </c>
      <c r="E18" s="40"/>
      <c r="F18" s="39"/>
      <c r="G18" s="23">
        <f>D13</f>
        <v>12</v>
      </c>
      <c r="H18" s="40"/>
    </row>
    <row r="19" spans="1:8" x14ac:dyDescent="0.2">
      <c r="B19" s="25" t="s">
        <v>36</v>
      </c>
      <c r="C19" s="38">
        <f>F7</f>
        <v>2</v>
      </c>
      <c r="D19" s="27">
        <f>$A$7*C19</f>
        <v>-0.4</v>
      </c>
      <c r="E19" s="42"/>
      <c r="F19" s="38">
        <f>C7</f>
        <v>2</v>
      </c>
      <c r="G19" s="27">
        <f>$A$7*F19</f>
        <v>-0.4</v>
      </c>
      <c r="H19" s="42"/>
    </row>
    <row r="20" spans="1:8" x14ac:dyDescent="0.2">
      <c r="B20" s="25" t="s">
        <v>30</v>
      </c>
      <c r="C20" s="38">
        <f>F8</f>
        <v>1</v>
      </c>
      <c r="D20" s="27">
        <f>$A$8*C20</f>
        <v>-0.8</v>
      </c>
      <c r="E20" s="42"/>
      <c r="F20" s="38">
        <f>C8</f>
        <v>1</v>
      </c>
      <c r="G20" s="27">
        <f>$A$8*F20</f>
        <v>-0.8</v>
      </c>
      <c r="H20" s="42"/>
    </row>
    <row r="21" spans="1:8" x14ac:dyDescent="0.2">
      <c r="B21" s="25" t="s">
        <v>31</v>
      </c>
      <c r="C21" s="38">
        <v>0</v>
      </c>
      <c r="D21" s="27">
        <f>$A$9*C21</f>
        <v>0</v>
      </c>
      <c r="E21" s="42"/>
      <c r="F21" s="38">
        <v>0</v>
      </c>
      <c r="G21" s="27">
        <f>$A$9*F21</f>
        <v>0</v>
      </c>
      <c r="H21" s="42"/>
    </row>
    <row r="22" spans="1:8" x14ac:dyDescent="0.2">
      <c r="B22" s="25" t="s">
        <v>26</v>
      </c>
      <c r="C22" s="38">
        <f>F10</f>
        <v>1</v>
      </c>
      <c r="D22" s="27">
        <f>$A$10*C22</f>
        <v>-1.5</v>
      </c>
      <c r="E22" s="42">
        <f>SUM(D18:D22)</f>
        <v>13.299999999999999</v>
      </c>
      <c r="F22" s="38">
        <f>C10</f>
        <v>1</v>
      </c>
      <c r="G22" s="27">
        <f>$A$10*F22</f>
        <v>-1.5</v>
      </c>
      <c r="H22" s="42">
        <f>SUM(G18:G22)</f>
        <v>9.2999999999999989</v>
      </c>
    </row>
    <row r="23" spans="1:8" x14ac:dyDescent="0.2">
      <c r="B23" s="25" t="s">
        <v>57</v>
      </c>
      <c r="C23" s="38">
        <f>F11</f>
        <v>0</v>
      </c>
      <c r="D23" s="27">
        <f>$A$11*C23</f>
        <v>0</v>
      </c>
      <c r="E23" s="42"/>
      <c r="F23" s="38">
        <f>C11</f>
        <v>0</v>
      </c>
      <c r="G23" s="27">
        <f>$A$11*F23</f>
        <v>0</v>
      </c>
      <c r="H23" s="42"/>
    </row>
    <row r="24" spans="1:8" x14ac:dyDescent="0.2">
      <c r="B24" s="25" t="s">
        <v>58</v>
      </c>
      <c r="C24" s="38">
        <f>F12</f>
        <v>0</v>
      </c>
      <c r="D24" s="27">
        <f>$A$12*C24</f>
        <v>0</v>
      </c>
      <c r="E24" s="42"/>
      <c r="F24" s="38">
        <f>C12</f>
        <v>0</v>
      </c>
      <c r="G24" s="27">
        <f>$A$12*F24</f>
        <v>0</v>
      </c>
      <c r="H24" s="42"/>
    </row>
    <row r="25" spans="1:8" x14ac:dyDescent="0.2">
      <c r="B25" s="30" t="s">
        <v>38</v>
      </c>
      <c r="C25" s="44"/>
      <c r="D25" s="34">
        <f>SUM(D16:D22)</f>
        <v>-78.619995956967173</v>
      </c>
      <c r="E25" s="45"/>
      <c r="F25" s="44"/>
      <c r="G25" s="34">
        <f>SUM(G16:G22)</f>
        <v>-82.999995956967169</v>
      </c>
      <c r="H25" s="45"/>
    </row>
    <row r="26" spans="1:8" x14ac:dyDescent="0.2">
      <c r="B26" t="s">
        <v>42</v>
      </c>
      <c r="C26" s="38"/>
      <c r="D26" s="47">
        <v>-93</v>
      </c>
      <c r="E26" s="42"/>
      <c r="F26" s="38"/>
      <c r="G26" s="47">
        <v>-93</v>
      </c>
      <c r="H26" s="42"/>
    </row>
    <row r="27" spans="1:8" ht="13.5" thickBot="1" x14ac:dyDescent="0.25">
      <c r="B27" t="s">
        <v>34</v>
      </c>
      <c r="C27" s="48"/>
      <c r="D27" s="49">
        <f>D25-D26</f>
        <v>14.380004043032827</v>
      </c>
      <c r="E27" s="50"/>
      <c r="F27" s="48"/>
      <c r="G27" s="49">
        <f>G25-G26</f>
        <v>10.000004043032831</v>
      </c>
      <c r="H27" s="54"/>
    </row>
    <row r="28" spans="1:8" x14ac:dyDescent="0.2">
      <c r="A28" s="10" t="s">
        <v>50</v>
      </c>
    </row>
    <row r="29" spans="1:8" ht="13.5" thickBot="1" x14ac:dyDescent="0.25"/>
    <row r="30" spans="1:8" x14ac:dyDescent="0.2">
      <c r="B30" s="12" t="s">
        <v>44</v>
      </c>
      <c r="D30" s="58" t="s">
        <v>63</v>
      </c>
      <c r="E30" s="59"/>
      <c r="F30" s="59"/>
      <c r="G30" s="59"/>
      <c r="H30" s="60"/>
    </row>
    <row r="31" spans="1:8" ht="13.5" thickBot="1" x14ac:dyDescent="0.25">
      <c r="B31" s="17" t="s">
        <v>43</v>
      </c>
      <c r="D31" s="61"/>
      <c r="E31" s="62"/>
      <c r="F31" s="62"/>
      <c r="G31" s="62"/>
      <c r="H31" s="63"/>
    </row>
    <row r="32" spans="1:8" x14ac:dyDescent="0.2">
      <c r="B32" s="19" t="s">
        <v>45</v>
      </c>
    </row>
    <row r="33" spans="1:6" x14ac:dyDescent="0.2">
      <c r="B33" s="18" t="s">
        <v>46</v>
      </c>
      <c r="D33" s="2" t="s">
        <v>65</v>
      </c>
    </row>
    <row r="34" spans="1:6" x14ac:dyDescent="0.2">
      <c r="D34" t="s">
        <v>37</v>
      </c>
    </row>
    <row r="35" spans="1:6" x14ac:dyDescent="0.2">
      <c r="D35" s="2" t="s">
        <v>64</v>
      </c>
    </row>
    <row r="37" spans="1:6" x14ac:dyDescent="0.2">
      <c r="A37" s="10" t="s">
        <v>72</v>
      </c>
      <c r="B37" s="10"/>
      <c r="C37" s="10"/>
      <c r="D37" s="10"/>
      <c r="E37" s="10"/>
      <c r="F37" s="67" t="s">
        <v>71</v>
      </c>
    </row>
  </sheetData>
  <dataConsolidate/>
  <mergeCells count="3">
    <mergeCell ref="D30:H31"/>
    <mergeCell ref="C3:E3"/>
    <mergeCell ref="F3:H3"/>
  </mergeCells>
  <phoneticPr fontId="0" type="noConversion"/>
  <conditionalFormatting sqref="D25 G25">
    <cfRule type="cellIs" dxfId="9" priority="7" stopIfTrue="1" operator="lessThan">
      <formula>$D$26</formula>
    </cfRule>
  </conditionalFormatting>
  <conditionalFormatting sqref="D27 G27">
    <cfRule type="cellIs" dxfId="8" priority="9" stopIfTrue="1" operator="lessThan">
      <formula>0</formula>
    </cfRule>
    <cfRule type="cellIs" dxfId="7" priority="10" stopIfTrue="1" operator="lessThan">
      <formula>5</formula>
    </cfRule>
    <cfRule type="cellIs" dxfId="6" priority="11" stopIfTrue="1" operator="greaterThanOrEqual">
      <formula>9.999</formula>
    </cfRule>
  </conditionalFormatting>
  <conditionalFormatting sqref="D14">
    <cfRule type="cellIs" dxfId="5" priority="4" stopIfTrue="1" operator="lessThan">
      <formula>0</formula>
    </cfRule>
    <cfRule type="cellIs" dxfId="4" priority="5" stopIfTrue="1" operator="greaterThan">
      <formula>20</formula>
    </cfRule>
    <cfRule type="cellIs" dxfId="3" priority="6" stopIfTrue="1" operator="lessThanOrEqual">
      <formula>20</formula>
    </cfRule>
  </conditionalFormatting>
  <conditionalFormatting sqref="G14">
    <cfRule type="cellIs" dxfId="2" priority="1" stopIfTrue="1" operator="lessThan">
      <formula>0</formula>
    </cfRule>
    <cfRule type="cellIs" dxfId="1" priority="2" stopIfTrue="1" operator="greaterThan">
      <formula>20</formula>
    </cfRule>
    <cfRule type="cellIs" dxfId="0" priority="3" stopIfTrue="1" operator="lessThanOrEqual">
      <formula>20</formula>
    </cfRule>
  </conditionalFormatting>
  <hyperlinks>
    <hyperlink ref="F37" r:id="rId1"/>
  </hyperlinks>
  <pageMargins left="0.25" right="0.25" top="1" bottom="1" header="0.5" footer="0.5"/>
  <pageSetup orientation="portrait" r:id="rId2"/>
  <headerFooter alignWithMargins="0">
    <oddHeader>&amp;L&amp;BZAnet Internet Services (Pty) Ltd Confidential&amp;B&amp;C&amp;D&amp;RPage &amp;P</oddHeader>
    <oddFooter>&amp;L&amp;F&amp;C&amp;A</oddFooter>
  </headerFooter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E15" sqref="E15"/>
    </sheetView>
  </sheetViews>
  <sheetFormatPr defaultRowHeight="12.75" x14ac:dyDescent="0.2"/>
  <sheetData>
    <row r="1" spans="1:2" ht="15.75" x14ac:dyDescent="0.25">
      <c r="A1" s="11" t="s">
        <v>53</v>
      </c>
    </row>
    <row r="3" spans="1:2" x14ac:dyDescent="0.2">
      <c r="A3" t="s">
        <v>54</v>
      </c>
    </row>
    <row r="16" spans="1:2" x14ac:dyDescent="0.2">
      <c r="B16" t="s">
        <v>56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Path Loss - 2.4GHz</vt:lpstr>
      <vt:lpstr>Path Loss - 5 GHz</vt:lpstr>
      <vt:lpstr>Fresnel Zone</vt:lpstr>
      <vt:lpstr>Antenna Beam Width</vt:lpstr>
      <vt:lpstr>Example dB Budget</vt:lpstr>
      <vt:lpstr>Obstructions</vt:lpstr>
    </vt:vector>
  </TitlesOfParts>
  <Company>William Stucke Associates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Stucke</dc:creator>
  <dc:description>Developed by WFS
William@stucke.co.za</dc:description>
  <cp:lastModifiedBy>William Stucke</cp:lastModifiedBy>
  <cp:lastPrinted>2016-06-07T12:03:20Z</cp:lastPrinted>
  <dcterms:created xsi:type="dcterms:W3CDTF">2002-07-02T13:09:57Z</dcterms:created>
  <dcterms:modified xsi:type="dcterms:W3CDTF">2016-06-07T14:37:15Z</dcterms:modified>
</cp:coreProperties>
</file>